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hidePivotFieldList="1" defaultThemeVersion="124226"/>
  <xr:revisionPtr revIDLastSave="0" documentId="13_ncr:1_{9953EB19-D36C-4903-B5F8-B89CF0F094B0}" xr6:coauthVersionLast="36" xr6:coauthVersionMax="36" xr10:uidLastSave="{00000000-0000-0000-0000-000000000000}"/>
  <bookViews>
    <workbookView xWindow="0" yWindow="0" windowWidth="17256" windowHeight="3684" firstSheet="2" activeTab="2" xr2:uid="{00000000-000D-0000-FFFF-FFFF00000000}"/>
  </bookViews>
  <sheets>
    <sheet name="dbase ordini" sheetId="1" state="hidden" r:id="rId1"/>
    <sheet name="pivot" sheetId="2" state="hidden" r:id="rId2"/>
    <sheet name="Schema" sheetId="6" r:id="rId3"/>
  </sheets>
  <definedNames>
    <definedName name="_xlnm._FilterDatabase" localSheetId="0" hidden="1">'dbase ordini'!$A$1:$Y$19</definedName>
    <definedName name="_xlnm.Print_Area" localSheetId="2">Schema!$A$1:$M$46</definedName>
  </definedNames>
  <calcPr calcId="191029"/>
  <pivotCaches>
    <pivotCache cacheId="0" r:id="rId4"/>
  </pivotCaches>
</workbook>
</file>

<file path=xl/calcChain.xml><?xml version="1.0" encoding="utf-8"?>
<calcChain xmlns="http://schemas.openxmlformats.org/spreadsheetml/2006/main">
  <c r="E30" i="6" l="1"/>
  <c r="K24" i="6" l="1"/>
  <c r="M24" i="6" s="1"/>
  <c r="I23" i="6" l="1"/>
  <c r="K23" i="6"/>
  <c r="M23" i="6" s="1"/>
  <c r="M32" i="6"/>
  <c r="M10" i="6" s="1"/>
  <c r="L30" i="6"/>
  <c r="I30" i="6"/>
  <c r="K29" i="6"/>
  <c r="M29" i="6" s="1"/>
  <c r="I29" i="6"/>
  <c r="K28" i="6"/>
  <c r="M28" i="6" s="1"/>
  <c r="I28" i="6"/>
  <c r="K26" i="6"/>
  <c r="M26" i="6" s="1"/>
  <c r="I26" i="6"/>
  <c r="I24" i="6"/>
  <c r="K22" i="6"/>
  <c r="M22" i="6" s="1"/>
  <c r="I22" i="6"/>
  <c r="K21" i="6"/>
  <c r="M21" i="6" s="1"/>
  <c r="I21" i="6"/>
  <c r="K19" i="6"/>
  <c r="M19" i="6" s="1"/>
  <c r="D19" i="6"/>
  <c r="I19" i="6" s="1"/>
  <c r="K18" i="6"/>
  <c r="M18" i="6" s="1"/>
  <c r="D18" i="6"/>
  <c r="I18" i="6" s="1"/>
  <c r="K15" i="6"/>
  <c r="M15" i="6" s="1"/>
  <c r="D15" i="6"/>
  <c r="I15" i="6" s="1"/>
  <c r="K14" i="6"/>
  <c r="M14" i="6" s="1"/>
  <c r="D14" i="6"/>
  <c r="I14" i="6" s="1"/>
  <c r="K17" i="6"/>
  <c r="M17" i="6" s="1"/>
  <c r="D17" i="6"/>
  <c r="I17" i="6" s="1"/>
  <c r="K16" i="6"/>
  <c r="M16" i="6" s="1"/>
  <c r="D16" i="6"/>
  <c r="I16" i="6" s="1"/>
  <c r="I8" i="6" l="1"/>
  <c r="I9" i="6"/>
  <c r="I7" i="6" s="1"/>
  <c r="M8" i="6"/>
  <c r="M30" i="6"/>
  <c r="M9" i="6" s="1"/>
  <c r="M7" i="6" l="1"/>
  <c r="C14" i="2" l="1"/>
  <c r="C13" i="2"/>
  <c r="C15" i="2" s="1"/>
  <c r="C2" i="2"/>
  <c r="B6" i="2"/>
  <c r="C3" i="2"/>
  <c r="B9" i="2"/>
  <c r="B10" i="2" l="1"/>
  <c r="B7" i="2"/>
</calcChain>
</file>

<file path=xl/sharedStrings.xml><?xml version="1.0" encoding="utf-8"?>
<sst xmlns="http://schemas.openxmlformats.org/spreadsheetml/2006/main" count="296" uniqueCount="115">
  <si>
    <t>TipoDocumento</t>
  </si>
  <si>
    <t>Data documento</t>
  </si>
  <si>
    <t>DataRegistrazione</t>
  </si>
  <si>
    <t>NumeroDocumento</t>
  </si>
  <si>
    <t>RagioneSociale</t>
  </si>
  <si>
    <t>IdRiga</t>
  </si>
  <si>
    <t>NrRiga</t>
  </si>
  <si>
    <t>A/S/O</t>
  </si>
  <si>
    <t>CodArt</t>
  </si>
  <si>
    <t>Descrizione</t>
  </si>
  <si>
    <t>DataPresuntaConsegna</t>
  </si>
  <si>
    <t>Qta</t>
  </si>
  <si>
    <t>ValoreUnitario</t>
  </si>
  <si>
    <t>ImportoSconto</t>
  </si>
  <si>
    <t>CodIva</t>
  </si>
  <si>
    <t>CodConto</t>
  </si>
  <si>
    <t>Commento</t>
  </si>
  <si>
    <t>ImponibileVB</t>
  </si>
  <si>
    <t>ImpostaVB</t>
  </si>
  <si>
    <t>TotaleVB</t>
  </si>
  <si>
    <t>QtaConsegnata</t>
  </si>
  <si>
    <t>Servizio</t>
  </si>
  <si>
    <t>22IN</t>
  </si>
  <si>
    <t>00118</t>
  </si>
  <si>
    <t>6.11.03.03</t>
  </si>
  <si>
    <t>0000170</t>
  </si>
  <si>
    <t>Power Gen Service Srl</t>
  </si>
  <si>
    <t>info@powergenservice.it; + DUVRI e ITP</t>
  </si>
  <si>
    <t>N°1 Visita con verifiche meccaniche ed elettriche</t>
  </si>
  <si>
    <t>N°1 Visita di solo controllo con verifiche</t>
  </si>
  <si>
    <t xml:space="preserve">L’olio motore del GE da 1562kVA, </t>
  </si>
  <si>
    <t>Analisi dell’olio a richiesta</t>
  </si>
  <si>
    <t>00026</t>
  </si>
  <si>
    <t>00020</t>
  </si>
  <si>
    <t>00028</t>
  </si>
  <si>
    <t>0000414</t>
  </si>
  <si>
    <t>smontaggio e invio per verifica e ricovero</t>
  </si>
  <si>
    <t>info@powergenservice.it</t>
  </si>
  <si>
    <t>0000422</t>
  </si>
  <si>
    <t>0000504</t>
  </si>
  <si>
    <t xml:space="preserve">Riparazione e pulizia pompa iniezione gruppo </t>
  </si>
  <si>
    <t>0000971</t>
  </si>
  <si>
    <t>Manutenzione gruppo elettrogeno</t>
  </si>
  <si>
    <t>info@powergenservice.it; ITP nuovo personale</t>
  </si>
  <si>
    <t>0001169</t>
  </si>
  <si>
    <t xml:space="preserve">Manutenzione straodinaria  per il ripristino del </t>
  </si>
  <si>
    <t xml:space="preserve">info@powergenservice.it; </t>
  </si>
  <si>
    <t>manutenzione correttiva</t>
  </si>
  <si>
    <t>Tipo manutenzione</t>
  </si>
  <si>
    <t>manutenzione preventiva</t>
  </si>
  <si>
    <t>Etichette di riga</t>
  </si>
  <si>
    <t>Totale complessivo</t>
  </si>
  <si>
    <t>Somma di ImponibileVB</t>
  </si>
  <si>
    <t>4 anni</t>
  </si>
  <si>
    <t>nuovo affidamento</t>
  </si>
  <si>
    <t>periodo richiesto</t>
  </si>
  <si>
    <t xml:space="preserve">tempo intervento </t>
  </si>
  <si>
    <t>entro 16 ore</t>
  </si>
  <si>
    <t>1 biennio</t>
  </si>
  <si>
    <t>2 anni</t>
  </si>
  <si>
    <t>2 anni ordinaria</t>
  </si>
  <si>
    <t>4 anni ordinaria</t>
  </si>
  <si>
    <t>preventiva</t>
  </si>
  <si>
    <t>correttiva</t>
  </si>
  <si>
    <t>Ricambi</t>
  </si>
  <si>
    <t>OFFERTA COMPLESSIVA</t>
  </si>
  <si>
    <t>MANUTENZIONE PREVENTIVA</t>
  </si>
  <si>
    <t>INTERVENTI/ANNO</t>
  </si>
  <si>
    <t>SCONTO OFFERTO</t>
  </si>
  <si>
    <t>PREZZO CAD/INTERVENTO</t>
  </si>
  <si>
    <t>BASE D'ASTA PREZZO INTERVENTO</t>
  </si>
  <si>
    <t>n°1 visita/anno con verifiche meccaniche ed elettriche e sostituzione dei materiali: i filtri olio e i filtri gasolio</t>
  </si>
  <si>
    <t>DESCRIZIONE ATTIVITA'</t>
  </si>
  <si>
    <t>INTERVENTI</t>
  </si>
  <si>
    <t>SOSTITUZIONE OLIO</t>
  </si>
  <si>
    <t>ANALISI OLIO (EVENTUALE)</t>
  </si>
  <si>
    <t>Analisi olio (eventuale)</t>
  </si>
  <si>
    <t>MANUTENZIONE CORRETTIVA</t>
  </si>
  <si>
    <t>GE 1 - GE 2 - GE 3</t>
  </si>
  <si>
    <t>Tariffa oraria tecnico per interventi in giorni feriali dalle 8:00 alle 18:00</t>
  </si>
  <si>
    <t>EURO/ORA</t>
  </si>
  <si>
    <t>TARIFFA ORARIA OFFERTA</t>
  </si>
  <si>
    <t>STIMA IMPEGNO ORARIO MEDIO PER INTERVENTO</t>
  </si>
  <si>
    <t>Tariffa oraria tecnico per interventi in giorni festivi o in giorni feriali dalle 18:00 alle 8:00</t>
  </si>
  <si>
    <t>TARIFFA RIMBORSO KM</t>
  </si>
  <si>
    <t>BASE D'ASTA TARIFFA</t>
  </si>
  <si>
    <r>
      <t xml:space="preserve">n°1 visita/anno di </t>
    </r>
    <r>
      <rPr>
        <b/>
        <sz val="12"/>
        <color theme="1"/>
        <rFont val="Calibri"/>
        <family val="2"/>
        <scheme val="minor"/>
      </rPr>
      <t>solo</t>
    </r>
    <r>
      <rPr>
        <sz val="12"/>
        <color theme="1"/>
        <rFont val="Calibri"/>
        <family val="2"/>
        <scheme val="minor"/>
      </rPr>
      <t xml:space="preserve"> controllo con verifiche meccaniche ed elettriche</t>
    </r>
  </si>
  <si>
    <t>NOTE</t>
  </si>
  <si>
    <t>escluso il rimborso km</t>
  </si>
  <si>
    <t>PERIODO CONTRATTUALE (ANNI)</t>
  </si>
  <si>
    <t>RICAMBI</t>
  </si>
  <si>
    <t>comprensivo di tutti i costi accessori compresi costi di viaggio</t>
  </si>
  <si>
    <t>BASE D'ASTA</t>
  </si>
  <si>
    <t>Ipotesi acquisto consumabili - ricambi complessivi € 5000</t>
  </si>
  <si>
    <t>PERCORRENZA KM PER INTERVENTI DI MANUTENZIONE CORRETTIVA</t>
  </si>
  <si>
    <t>eventuali sostituzioni olio ulteriori</t>
  </si>
  <si>
    <t>GE 3 - BAUDOUIN-MECCALTE (MARGEN) da 906 kVA</t>
  </si>
  <si>
    <t>GE 1 - MTU-NEWAGE STAMFORD (PRAMAC) da 1562 kVA</t>
  </si>
  <si>
    <t>GE 2 - PERKINS-MECCALTE (PRAMAC) da 65 kVA</t>
  </si>
  <si>
    <t>Tariffa rimborso KM €/km (IPOTESI 10 interventi con 180 km (A/R)/intervento = ipotesi di 1800Km</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</si>
  <si>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</si>
  <si>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dichiara di voler presentare la presente offerta e che: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</si>
  <si>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</si>
  <si>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OFFERTA ECONOMICA - Richiesta di Offerta finalizzata all'affidamento diretto del servizio di manutenzione ordinaria e correttiva, comprensiva di ricambi, dei gruppi elettrogeni presso Fondazione CNAO di Pavia ai sensi dell'art. 50 del D.Lgs. 36/2023</t>
  </si>
  <si>
    <t>sostituzione olio in caso di necessità, ogni 500 ore, oppure ogni 2 anni</t>
  </si>
  <si>
    <r>
      <t>Indicare</t>
    </r>
    <r>
      <rPr>
        <b/>
        <u/>
        <sz val="11"/>
        <color theme="1"/>
        <rFont val="Calibri"/>
        <family val="2"/>
        <scheme val="minor"/>
      </rPr>
      <t xml:space="preserve"> OBBLIGATORIAMENTE</t>
    </r>
    <r>
      <rPr>
        <sz val="11"/>
        <color theme="1"/>
        <rFont val="Calibri"/>
        <family val="2"/>
        <scheme val="minor"/>
      </rPr>
      <t xml:space="preserve"> il Costo (in Euro) del personale (da intendersi compreso nel prezzo complessivo offerto)</t>
    </r>
  </si>
  <si>
    <r>
      <t xml:space="preserve">Indicare </t>
    </r>
    <r>
      <rPr>
        <b/>
        <u/>
        <sz val="11"/>
        <color theme="1"/>
        <rFont val="Calibri"/>
        <family val="2"/>
        <scheme val="minor"/>
      </rPr>
      <t>OBBLIGATORIAMENTE</t>
    </r>
    <r>
      <rPr>
        <sz val="11"/>
        <color theme="1"/>
        <rFont val="Calibri"/>
        <family val="2"/>
        <scheme val="minor"/>
      </rPr>
      <t xml:space="preserve"> i Costi Aziendali (in Euro) propri relativi alla salute ed alla sicurezza sui luoghi di lavoro (da intendersi compreso nel prezzo complessivo offerto)</t>
    </r>
  </si>
  <si>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</si>
  <si>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r>
      <rPr>
        <b/>
        <sz val="11"/>
        <rFont val="Calibri"/>
        <family val="2"/>
        <scheme val="minor"/>
      </rPr>
      <t>N.B.</t>
    </r>
    <r>
      <rPr>
        <sz val="11"/>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</si>
  <si>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 xml:space="preserve">Luogo e data: </t>
  </si>
  <si>
    <t>DOCUMENTO FIRMATO DIGITALMENTE</t>
  </si>
  <si>
    <t>………………………………………………………………..</t>
  </si>
  <si>
    <t>…………………………………………………….</t>
  </si>
  <si>
    <r>
      <t xml:space="preserve">n°1 visita/anno con verifiche meccaniche ed elettriche e sostituzione dei materiali: </t>
    </r>
    <r>
      <rPr>
        <b/>
        <u/>
        <sz val="12"/>
        <color theme="1"/>
        <rFont val="Calibri"/>
        <family val="2"/>
        <scheme val="minor"/>
      </rPr>
      <t xml:space="preserve"> olio, </t>
    </r>
    <r>
      <rPr>
        <sz val="12"/>
        <color theme="1"/>
        <rFont val="Calibri"/>
        <family val="2"/>
        <scheme val="minor"/>
      </rPr>
      <t>filtri olio e i filtri gasolio</t>
    </r>
  </si>
  <si>
    <t>GE 1 - 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</si>
</sst>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quot;;\-#,##0\ &quot;€&quot;"/>
    <numFmt numFmtId="43" formatCode="_-* #,##0.00\ _€_-;\-* #,##0.00\ _€_-;_-* &quot;-&quot;??\ _€_-;_-@_-"/>
    <numFmt numFmtId="164" formatCode="&quot;€&quot;\ #,##0.00;\-&quot;€&quot;\ #,##0.00"/>
    <numFmt numFmtId="165" formatCode="_-* #,##0\ _€_-;\-* #,##0\ _€_-;_-* &quot;-&quot;??\ _€_-;_-@_-"/>
    <numFmt numFmtId="166" formatCode="_-* #,##0.0\ _€_-;\-* #,##0.0\ _€_-;_-* &quot;-&quot;??\ _€_-;_-@_-"/>
    <numFmt numFmtId="167" formatCode="#,##0.00\ &quot;€&quot;"/>
  </numFmts>
  <fonts count="18"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sz val="12"/>
      <name val="Calibri"/>
      <family val="2"/>
      <scheme val="minor"/>
    </font>
    <font>
      <b/>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u/>
      <sz val="12"/>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0" tint="-0.249977111117893"/>
        <bgColor indexed="64"/>
      </patternFill>
    </fill>
    <fill>
      <patternFill patternType="solid">
        <fgColor theme="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59">
    <xf numFmtId="0" fontId="0" fillId="0" borderId="0" xfId="0"/>
    <xf numFmtId="0" fontId="4" fillId="2" borderId="1" xfId="3" applyFont="1" applyFill="1" applyBorder="1" applyAlignment="1">
      <alignment horizontal="center"/>
    </xf>
    <xf numFmtId="0" fontId="2" fillId="0" borderId="2" xfId="3" applyFont="1" applyFill="1" applyBorder="1" applyAlignment="1">
      <alignment horizontal="left" wrapText="1"/>
    </xf>
    <xf numFmtId="15" fontId="2" fillId="0" borderId="2" xfId="3" applyNumberFormat="1" applyFont="1" applyFill="1" applyBorder="1" applyAlignment="1">
      <alignment horizontal="left" wrapText="1"/>
    </xf>
    <xf numFmtId="164" fontId="2" fillId="0" borderId="2" xfId="3" applyNumberFormat="1" applyFont="1" applyFill="1" applyBorder="1" applyAlignment="1">
      <alignment horizontal="left" wrapText="1"/>
    </xf>
    <xf numFmtId="0" fontId="3" fillId="0" borderId="0" xfId="3"/>
    <xf numFmtId="0" fontId="0" fillId="0" borderId="0" xfId="0" pivotButton="1"/>
    <xf numFmtId="0" fontId="0" fillId="0" borderId="0" xfId="0" applyAlignment="1">
      <alignment horizontal="left"/>
    </xf>
    <xf numFmtId="43" fontId="0" fillId="0" borderId="0" xfId="1" applyFont="1"/>
    <xf numFmtId="10" fontId="0" fillId="0" borderId="0" xfId="2" applyNumberFormat="1" applyFont="1"/>
    <xf numFmtId="0" fontId="5" fillId="0" borderId="2" xfId="3" applyFont="1" applyFill="1" applyBorder="1" applyAlignment="1">
      <alignment horizontal="left" wrapText="1"/>
    </xf>
    <xf numFmtId="43" fontId="0" fillId="3" borderId="0" xfId="1" applyFont="1" applyFill="1"/>
    <xf numFmtId="43" fontId="0" fillId="0" borderId="0" xfId="2" applyNumberFormat="1" applyFont="1"/>
    <xf numFmtId="165" fontId="0" fillId="0" borderId="3" xfId="1" applyNumberFormat="1" applyFont="1" applyBorder="1" applyAlignment="1">
      <alignment wrapText="1"/>
    </xf>
    <xf numFmtId="0" fontId="7" fillId="4" borderId="3" xfId="0" applyFont="1" applyFill="1" applyBorder="1" applyAlignment="1">
      <alignment wrapText="1"/>
    </xf>
    <xf numFmtId="165" fontId="7" fillId="0" borderId="0" xfId="0" applyNumberFormat="1" applyFont="1" applyAlignment="1">
      <alignment wrapText="1"/>
    </xf>
    <xf numFmtId="0" fontId="6" fillId="5" borderId="3" xfId="0" applyFont="1" applyFill="1" applyBorder="1" applyAlignment="1">
      <alignment wrapText="1"/>
    </xf>
    <xf numFmtId="0" fontId="0" fillId="0" borderId="0" xfId="0" applyFont="1" applyAlignment="1">
      <alignment wrapText="1"/>
    </xf>
    <xf numFmtId="0" fontId="0" fillId="0" borderId="0" xfId="0" applyFont="1"/>
    <xf numFmtId="0" fontId="0" fillId="0" borderId="3" xfId="0" applyFont="1" applyBorder="1" applyAlignment="1">
      <alignment wrapText="1"/>
    </xf>
    <xf numFmtId="0" fontId="8" fillId="0" borderId="3" xfId="0" applyFont="1" applyBorder="1" applyAlignment="1">
      <alignment wrapText="1"/>
    </xf>
    <xf numFmtId="9" fontId="7" fillId="3" borderId="3" xfId="0" applyNumberFormat="1" applyFont="1" applyFill="1" applyBorder="1" applyAlignment="1">
      <alignment wrapText="1"/>
    </xf>
    <xf numFmtId="5" fontId="6" fillId="5" borderId="3" xfId="0" applyNumberFormat="1" applyFont="1" applyFill="1" applyBorder="1" applyAlignment="1">
      <alignment wrapText="1"/>
    </xf>
    <xf numFmtId="5" fontId="0" fillId="0" borderId="0" xfId="0" applyNumberFormat="1" applyFont="1" applyAlignment="1">
      <alignment wrapText="1"/>
    </xf>
    <xf numFmtId="165" fontId="7" fillId="4" borderId="3" xfId="1" applyNumberFormat="1" applyFont="1" applyFill="1" applyBorder="1" applyAlignment="1">
      <alignment wrapText="1"/>
    </xf>
    <xf numFmtId="165" fontId="8" fillId="0" borderId="3" xfId="1" applyNumberFormat="1" applyFont="1" applyBorder="1" applyAlignment="1">
      <alignment wrapText="1"/>
    </xf>
    <xf numFmtId="0" fontId="8" fillId="3" borderId="3" xfId="0" applyFont="1" applyFill="1" applyBorder="1" applyAlignment="1">
      <alignment wrapText="1"/>
    </xf>
    <xf numFmtId="165" fontId="7" fillId="0" borderId="3" xfId="0" applyNumberFormat="1" applyFont="1" applyBorder="1"/>
    <xf numFmtId="165" fontId="1" fillId="0" borderId="3" xfId="1" applyNumberFormat="1" applyFont="1" applyBorder="1" applyAlignment="1">
      <alignment wrapText="1"/>
    </xf>
    <xf numFmtId="0" fontId="1" fillId="0" borderId="3" xfId="0" applyFont="1" applyBorder="1" applyAlignment="1">
      <alignment wrapText="1"/>
    </xf>
    <xf numFmtId="165" fontId="1" fillId="0" borderId="3" xfId="1" applyNumberFormat="1" applyFont="1" applyFill="1" applyBorder="1" applyAlignment="1">
      <alignment wrapText="1"/>
    </xf>
    <xf numFmtId="166" fontId="0" fillId="0" borderId="3" xfId="1" applyNumberFormat="1" applyFont="1" applyBorder="1" applyAlignment="1">
      <alignment wrapText="1"/>
    </xf>
    <xf numFmtId="165" fontId="6" fillId="5" borderId="3" xfId="1" applyNumberFormat="1" applyFont="1" applyFill="1" applyBorder="1" applyAlignment="1">
      <alignment wrapText="1"/>
    </xf>
    <xf numFmtId="165" fontId="7" fillId="0" borderId="3" xfId="1" applyNumberFormat="1" applyFont="1" applyBorder="1"/>
    <xf numFmtId="0" fontId="12" fillId="0" borderId="3" xfId="0" applyFont="1" applyBorder="1" applyAlignment="1">
      <alignment wrapText="1"/>
    </xf>
    <xf numFmtId="0" fontId="0" fillId="0" borderId="0" xfId="0" applyFont="1" applyProtection="1"/>
    <xf numFmtId="0" fontId="10" fillId="0" borderId="0" xfId="0" applyFont="1" applyProtection="1"/>
    <xf numFmtId="0" fontId="16" fillId="0" borderId="0" xfId="0" applyFont="1" applyAlignment="1" applyProtection="1">
      <alignment horizontal="left"/>
    </xf>
    <xf numFmtId="0" fontId="15" fillId="0" borderId="0" xfId="0" applyFont="1" applyAlignment="1" applyProtection="1">
      <alignment horizontal="center"/>
    </xf>
    <xf numFmtId="0" fontId="14" fillId="0" borderId="0" xfId="0" applyFont="1" applyProtection="1"/>
    <xf numFmtId="0" fontId="15" fillId="0" borderId="0" xfId="0" applyFont="1" applyAlignment="1" applyProtection="1">
      <alignment horizontal="right"/>
    </xf>
    <xf numFmtId="0" fontId="14" fillId="0" borderId="0" xfId="0" applyFont="1" applyAlignment="1" applyProtection="1">
      <alignment horizontal="center"/>
    </xf>
    <xf numFmtId="167" fontId="7" fillId="3" borderId="7" xfId="0" applyNumberFormat="1" applyFont="1" applyFill="1" applyBorder="1" applyAlignment="1" applyProtection="1">
      <alignment horizontal="center" vertical="center"/>
      <protection locked="0"/>
    </xf>
    <xf numFmtId="167" fontId="7" fillId="3" borderId="8" xfId="0" applyNumberFormat="1" applyFont="1" applyFill="1" applyBorder="1" applyAlignment="1" applyProtection="1">
      <alignment horizontal="center" vertical="center"/>
      <protection locked="0"/>
    </xf>
    <xf numFmtId="0" fontId="14" fillId="0" borderId="3" xfId="0" applyFont="1" applyBorder="1" applyAlignment="1">
      <alignment wrapText="1"/>
    </xf>
    <xf numFmtId="0" fontId="1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0" borderId="4" xfId="0" applyFont="1" applyBorder="1" applyAlignment="1" applyProtection="1">
      <alignment horizontal="left" wrapText="1"/>
      <protection locked="0"/>
    </xf>
    <xf numFmtId="0" fontId="0" fillId="0" borderId="5" xfId="0" applyFont="1" applyBorder="1" applyAlignment="1" applyProtection="1">
      <alignment horizontal="left" wrapText="1"/>
      <protection locked="0"/>
    </xf>
    <xf numFmtId="0" fontId="0" fillId="0" borderId="6" xfId="0" applyFont="1" applyBorder="1" applyAlignment="1" applyProtection="1">
      <alignment horizontal="left" wrapText="1"/>
      <protection locked="0"/>
    </xf>
    <xf numFmtId="0" fontId="0" fillId="0" borderId="4"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cellXfs>
  <cellStyles count="4">
    <cellStyle name="Migliaia" xfId="1" builtinId="3"/>
    <cellStyle name="Normale" xfId="0" builtinId="0"/>
    <cellStyle name="Normale_Foglio1" xfId="3" xr:uid="{00000000-0005-0000-0000-000002000000}"/>
    <cellStyle name="Percentual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gruppi%20elettrogen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4259.629541782408" createdVersion="5" refreshedVersion="5" minRefreshableVersion="3" recordCount="18" xr:uid="{00000000-000A-0000-FFFF-FFFF08000000}">
  <cacheSource type="worksheet">
    <worksheetSource ref="A1:V19" sheet="Foglio1" r:id="rId2"/>
  </cacheSource>
  <cacheFields count="22">
    <cacheField name="TipoDocumento" numFmtId="0">
      <sharedItems containsSemiMixedTypes="0" containsString="0" containsNumber="1" containsInteger="1" minValue="11" maxValue="11"/>
    </cacheField>
    <cacheField name="Data documento" numFmtId="15">
      <sharedItems containsSemiMixedTypes="0" containsNonDate="0" containsDate="1" containsString="0" minDate="2019-02-18T00:00:00" maxDate="2020-12-22T00:00:00"/>
    </cacheField>
    <cacheField name="DataRegistrazione" numFmtId="15">
      <sharedItems containsSemiMixedTypes="0" containsNonDate="0" containsDate="1" containsString="0" minDate="2019-02-18T00:00:00" maxDate="2020-12-22T00:00:00"/>
    </cacheField>
    <cacheField name="NumeroDocumento" numFmtId="0">
      <sharedItems/>
    </cacheField>
    <cacheField name="RagioneSociale" numFmtId="0">
      <sharedItems/>
    </cacheField>
    <cacheField name="IdRiga" numFmtId="0">
      <sharedItems containsSemiMixedTypes="0" containsString="0" containsNumber="1" containsInteger="1" minValue="1" maxValue="35"/>
    </cacheField>
    <cacheField name="NrRiga" numFmtId="0">
      <sharedItems containsSemiMixedTypes="0" containsString="0" containsNumber="1" containsInteger="1" minValue="1" maxValue="36"/>
    </cacheField>
    <cacheField name="A/S/O" numFmtId="0">
      <sharedItems/>
    </cacheField>
    <cacheField name="CodArt" numFmtId="0">
      <sharedItems/>
    </cacheField>
    <cacheField name="Descrizione" numFmtId="0">
      <sharedItems/>
    </cacheField>
    <cacheField name="Tipo manutenzione" numFmtId="0">
      <sharedItems count="3">
        <s v="manutenzione preventiva"/>
        <s v="manutenzione correttiva"/>
        <s v="consumabili" u="1"/>
      </sharedItems>
    </cacheField>
    <cacheField name="DataPresuntaConsegna" numFmtId="15">
      <sharedItems containsSemiMixedTypes="0" containsNonDate="0" containsDate="1" containsString="0" minDate="2019-02-22T00:00:00" maxDate="2021-01-02T00:00:00"/>
    </cacheField>
    <cacheField name="Qta" numFmtId="0">
      <sharedItems containsSemiMixedTypes="0" containsString="0" containsNumber="1" containsInteger="1" minValue="1" maxValue="1"/>
    </cacheField>
    <cacheField name="ValoreUnitario" numFmtId="164">
      <sharedItems containsSemiMixedTypes="0" containsString="0" containsNumber="1" minValue="57.5" maxValue="3780"/>
    </cacheField>
    <cacheField name="ImportoSconto" numFmtId="164">
      <sharedItems containsSemiMixedTypes="0" containsString="0" containsNumber="1" containsInteger="1" minValue="0" maxValue="0"/>
    </cacheField>
    <cacheField name="CodIva" numFmtId="0">
      <sharedItems/>
    </cacheField>
    <cacheField name="CodConto" numFmtId="0">
      <sharedItems/>
    </cacheField>
    <cacheField name="Commento" numFmtId="0">
      <sharedItems/>
    </cacheField>
    <cacheField name="ImponibileVB" numFmtId="164">
      <sharedItems containsSemiMixedTypes="0" containsString="0" containsNumber="1" minValue="57.5" maxValue="3780"/>
    </cacheField>
    <cacheField name="ImpostaVB" numFmtId="164">
      <sharedItems containsSemiMixedTypes="0" containsString="0" containsNumber="1" minValue="12.65" maxValue="831.6"/>
    </cacheField>
    <cacheField name="TotaleVB" numFmtId="164">
      <sharedItems containsSemiMixedTypes="0" containsString="0" containsNumber="1" minValue="70.150000000000006" maxValue="4611.6000000000004"/>
    </cacheField>
    <cacheField name="QtaConsegnata"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n v="11"/>
    <d v="2019-02-18T00:00:00"/>
    <d v="2019-02-18T00:00:00"/>
    <s v="0000170"/>
    <s v="Power Gen Service Srl"/>
    <n v="4"/>
    <n v="5"/>
    <s v="Servizio"/>
    <s v="00118"/>
    <s v="N°1 Visita con verifiche meccaniche ed elettriche"/>
    <x v="0"/>
    <d v="2019-02-22T00:00:00"/>
    <n v="1"/>
    <n v="690"/>
    <n v="0"/>
    <s v="22IN"/>
    <s v="6.11.03.03"/>
    <s v="info@powergenservice.it; + DUVRI e ITP"/>
    <n v="690"/>
    <n v="151.80000000000001"/>
    <n v="841.8"/>
    <n v="1"/>
  </r>
  <r>
    <n v="11"/>
    <d v="2019-02-18T00:00:00"/>
    <d v="2019-02-18T00:00:00"/>
    <s v="0000170"/>
    <s v="Power Gen Service Srl"/>
    <n v="7"/>
    <n v="8"/>
    <s v="Servizio"/>
    <s v="00118"/>
    <s v="N°1 Visita di solo controllo con verifiche"/>
    <x v="0"/>
    <d v="2019-02-22T00:00:00"/>
    <n v="1"/>
    <n v="230"/>
    <n v="0"/>
    <s v="22IN"/>
    <s v="6.11.03.03"/>
    <s v="info@powergenservice.it; + DUVRI e ITP"/>
    <n v="230"/>
    <n v="50.6"/>
    <n v="280.60000000000002"/>
    <n v="1"/>
  </r>
  <r>
    <n v="11"/>
    <d v="2019-02-18T00:00:00"/>
    <d v="2019-02-18T00:00:00"/>
    <s v="0000170"/>
    <s v="Power Gen Service Srl"/>
    <n v="11"/>
    <n v="12"/>
    <s v="Servizio"/>
    <s v="00118"/>
    <s v="N°1 Visita con verifiche meccaniche ed elettriche"/>
    <x v="0"/>
    <d v="2019-02-22T00:00:00"/>
    <n v="1"/>
    <n v="750"/>
    <n v="0"/>
    <s v="22IN"/>
    <s v="6.11.03.03"/>
    <s v="info@powergenservice.it; + DUVRI e ITP"/>
    <n v="750"/>
    <n v="165"/>
    <n v="915"/>
    <n v="1"/>
  </r>
  <r>
    <n v="11"/>
    <d v="2019-02-18T00:00:00"/>
    <d v="2019-02-18T00:00:00"/>
    <s v="0000170"/>
    <s v="Power Gen Service Srl"/>
    <n v="14"/>
    <n v="15"/>
    <s v="Servizio"/>
    <s v="00118"/>
    <s v="N°1 Visita di solo controllo con verifiche"/>
    <x v="0"/>
    <d v="2019-02-22T00:00:00"/>
    <n v="1"/>
    <n v="350"/>
    <n v="0"/>
    <s v="22IN"/>
    <s v="6.11.03.03"/>
    <s v="info@powergenservice.it; + DUVRI e ITP"/>
    <n v="350"/>
    <n v="77"/>
    <n v="427"/>
    <n v="1"/>
  </r>
  <r>
    <n v="11"/>
    <d v="2019-02-18T00:00:00"/>
    <d v="2019-02-18T00:00:00"/>
    <s v="0000170"/>
    <s v="Power Gen Service Srl"/>
    <n v="18"/>
    <n v="19"/>
    <s v="Servizio"/>
    <s v="00118"/>
    <s v="N°1 Visita con verifiche meccaniche ed elettriche"/>
    <x v="0"/>
    <d v="2019-02-22T00:00:00"/>
    <n v="1"/>
    <n v="690"/>
    <n v="0"/>
    <s v="22IN"/>
    <s v="6.11.03.03"/>
    <s v="info@powergenservice.it; + DUVRI e ITP"/>
    <n v="690"/>
    <n v="151.80000000000001"/>
    <n v="841.8"/>
    <n v="1"/>
  </r>
  <r>
    <n v="11"/>
    <d v="2019-02-18T00:00:00"/>
    <d v="2019-02-18T00:00:00"/>
    <s v="0000170"/>
    <s v="Power Gen Service Srl"/>
    <n v="21"/>
    <n v="22"/>
    <s v="Servizio"/>
    <s v="00118"/>
    <s v="N°1 Visita di solo controllo con verifiche"/>
    <x v="0"/>
    <d v="2019-02-22T00:00:00"/>
    <n v="1"/>
    <n v="230"/>
    <n v="0"/>
    <s v="22IN"/>
    <s v="6.11.03.03"/>
    <s v="info@powergenservice.it; + DUVRI e ITP"/>
    <n v="230"/>
    <n v="50.6"/>
    <n v="280.60000000000002"/>
    <n v="1"/>
  </r>
  <r>
    <n v="11"/>
    <d v="2019-02-18T00:00:00"/>
    <d v="2019-02-18T00:00:00"/>
    <s v="0000170"/>
    <s v="Power Gen Service Srl"/>
    <n v="25"/>
    <n v="26"/>
    <s v="Servizio"/>
    <s v="00118"/>
    <s v="N°1 Visita con verifiche meccaniche ed elettriche"/>
    <x v="0"/>
    <d v="2019-02-22T00:00:00"/>
    <n v="1"/>
    <n v="750"/>
    <n v="0"/>
    <s v="22IN"/>
    <s v="6.11.03.03"/>
    <s v="info@powergenservice.it; + DUVRI e ITP"/>
    <n v="750"/>
    <n v="165"/>
    <n v="915"/>
    <n v="1"/>
  </r>
  <r>
    <n v="11"/>
    <d v="2019-02-18T00:00:00"/>
    <d v="2019-02-18T00:00:00"/>
    <s v="0000170"/>
    <s v="Power Gen Service Srl"/>
    <n v="28"/>
    <n v="29"/>
    <s v="Servizio"/>
    <s v="00118"/>
    <s v="N°1 Visita di solo controllo con verifiche"/>
    <x v="0"/>
    <d v="2019-02-22T00:00:00"/>
    <n v="1"/>
    <n v="350"/>
    <n v="0"/>
    <s v="22IN"/>
    <s v="6.11.03.03"/>
    <s v="info@powergenservice.it; + DUVRI e ITP"/>
    <n v="350"/>
    <n v="77"/>
    <n v="427"/>
    <n v="1"/>
  </r>
  <r>
    <n v="11"/>
    <d v="2019-02-18T00:00:00"/>
    <d v="2019-02-18T00:00:00"/>
    <s v="0000170"/>
    <s v="Power Gen Service Srl"/>
    <n v="31"/>
    <n v="32"/>
    <s v="Servizio"/>
    <s v="00118"/>
    <s v="L’olio motore del GE da 1562kVA, "/>
    <x v="0"/>
    <d v="2019-02-22T00:00:00"/>
    <n v="1"/>
    <n v="1450"/>
    <n v="0"/>
    <s v="22IN"/>
    <s v="6.11.03.03"/>
    <s v="info@powergenservice.it; + DUVRI e ITP"/>
    <n v="1450"/>
    <n v="319"/>
    <n v="1769"/>
    <n v="1"/>
  </r>
  <r>
    <n v="11"/>
    <d v="2019-02-18T00:00:00"/>
    <d v="2019-02-18T00:00:00"/>
    <s v="0000170"/>
    <s v="Power Gen Service Srl"/>
    <n v="35"/>
    <n v="36"/>
    <s v="Servizio"/>
    <s v="00118"/>
    <s v="Analisi dell’olio a richiesta"/>
    <x v="0"/>
    <d v="2019-02-22T00:00:00"/>
    <n v="1"/>
    <n v="400"/>
    <n v="0"/>
    <s v="22IN"/>
    <s v="6.11.03.03"/>
    <s v="info@powergenservice.it; + DUVRI e ITP"/>
    <n v="400"/>
    <n v="88"/>
    <n v="488"/>
    <m/>
  </r>
  <r>
    <n v="11"/>
    <d v="2019-04-17T00:00:00"/>
    <d v="2019-04-17T00:00:00"/>
    <s v="0000414"/>
    <s v="Power Gen Service Srl"/>
    <n v="1"/>
    <n v="1"/>
    <s v="Servizio"/>
    <s v="00028"/>
    <s v="smontaggio e invio per verifica e ricovero"/>
    <x v="1"/>
    <d v="2019-04-19T00:00:00"/>
    <n v="1"/>
    <n v="410"/>
    <n v="0"/>
    <s v="22IN"/>
    <s v="6.11.03.03"/>
    <s v="info@powergenservice.it"/>
    <n v="410"/>
    <n v="90.2"/>
    <n v="500.2"/>
    <n v="1"/>
  </r>
  <r>
    <n v="11"/>
    <d v="2019-05-17T00:00:00"/>
    <d v="2019-05-17T00:00:00"/>
    <s v="0000504"/>
    <s v="Power Gen Service Srl"/>
    <n v="1"/>
    <n v="1"/>
    <s v="Servizio"/>
    <s v="00026"/>
    <s v="Riparazione e pulizia pompa iniezione gruppo "/>
    <x v="1"/>
    <d v="2019-05-31T00:00:00"/>
    <n v="1"/>
    <n v="1790"/>
    <n v="0"/>
    <s v="22IN"/>
    <s v="6.11.03.03"/>
    <s v="info@powergenservice.it"/>
    <n v="1790"/>
    <n v="393.8"/>
    <n v="2183.8000000000002"/>
    <n v="1"/>
  </r>
  <r>
    <n v="11"/>
    <d v="2019-10-08T00:00:00"/>
    <d v="2019-10-08T00:00:00"/>
    <s v="0000971"/>
    <s v="Power Gen Service Srl"/>
    <n v="1"/>
    <n v="1"/>
    <s v="Servizio"/>
    <s v="00020"/>
    <s v="Manutenzione gruppo elettrogeno"/>
    <x v="1"/>
    <d v="2019-11-15T00:00:00"/>
    <n v="1"/>
    <n v="580"/>
    <n v="0"/>
    <s v="22IN"/>
    <s v="6.11.03.03"/>
    <s v="info@powergenservice.it; ITP nuovo personale"/>
    <n v="580"/>
    <n v="127.6"/>
    <n v="707.6"/>
    <n v="1"/>
  </r>
  <r>
    <n v="11"/>
    <d v="2020-05-07T00:00:00"/>
    <d v="2020-05-07T00:00:00"/>
    <s v="0000422"/>
    <s v="Power Gen Service Srl"/>
    <n v="3"/>
    <n v="3"/>
    <s v="Servizio"/>
    <s v="00118"/>
    <s v="Manutenzione straodinaria  per il ripristino del "/>
    <x v="1"/>
    <d v="2020-05-11T00:00:00"/>
    <n v="1"/>
    <n v="3780"/>
    <n v="0"/>
    <s v="22IN"/>
    <s v="6.11.03.03"/>
    <s v="info@powergenservice.it; ITP nuovo personale"/>
    <n v="3780"/>
    <n v="831.6"/>
    <n v="4611.6000000000004"/>
    <n v="1"/>
  </r>
  <r>
    <n v="11"/>
    <d v="2020-12-21T00:00:00"/>
    <d v="2020-12-21T00:00:00"/>
    <s v="0001169"/>
    <s v="Power Gen Service Srl"/>
    <n v="4"/>
    <n v="8"/>
    <s v="Servizio"/>
    <s v="00118"/>
    <s v="N°1 Visita con verifiche meccaniche ed elettriche"/>
    <x v="0"/>
    <d v="2021-01-01T00:00:00"/>
    <n v="1"/>
    <n v="172.5"/>
    <n v="0"/>
    <s v="22IN"/>
    <s v="6.11.03.03"/>
    <s v="info@powergenservice.it; "/>
    <n v="172.5"/>
    <n v="37.950000000000003"/>
    <n v="210.45"/>
    <m/>
  </r>
  <r>
    <n v="11"/>
    <d v="2020-12-21T00:00:00"/>
    <d v="2020-12-21T00:00:00"/>
    <s v="0001169"/>
    <s v="Power Gen Service Srl"/>
    <n v="7"/>
    <n v="11"/>
    <s v="Servizio"/>
    <s v="00118"/>
    <s v="N°1 Visita di solo controllo con verifiche"/>
    <x v="0"/>
    <d v="2021-01-01T00:00:00"/>
    <n v="1"/>
    <n v="57.5"/>
    <n v="0"/>
    <s v="22IN"/>
    <s v="6.11.03.03"/>
    <s v="info@powergenservice.it; "/>
    <n v="57.5"/>
    <n v="12.65"/>
    <n v="70.150000000000006"/>
    <m/>
  </r>
  <r>
    <n v="11"/>
    <d v="2020-12-21T00:00:00"/>
    <d v="2020-12-21T00:00:00"/>
    <s v="0001169"/>
    <s v="Power Gen Service Srl"/>
    <n v="11"/>
    <n v="15"/>
    <s v="Servizio"/>
    <s v="00118"/>
    <s v="N°1 Visita con verifiche meccaniche ed elettriche"/>
    <x v="0"/>
    <d v="2021-01-01T00:00:00"/>
    <n v="1"/>
    <n v="187.5"/>
    <n v="0"/>
    <s v="22IN"/>
    <s v="6.11.03.03"/>
    <s v="info@powergenservice.it; "/>
    <n v="187.5"/>
    <n v="41.25"/>
    <n v="228.75"/>
    <m/>
  </r>
  <r>
    <n v="11"/>
    <d v="2020-12-21T00:00:00"/>
    <d v="2020-12-21T00:00:00"/>
    <s v="0001169"/>
    <s v="Power Gen Service Srl"/>
    <n v="14"/>
    <n v="18"/>
    <s v="Servizio"/>
    <s v="00118"/>
    <s v="N°1 Visita di solo controllo con verifiche"/>
    <x v="0"/>
    <d v="2021-01-01T00:00:00"/>
    <n v="1"/>
    <n v="87.5"/>
    <n v="0"/>
    <s v="22IN"/>
    <s v="6.11.03.03"/>
    <s v="info@powergenservice.it; "/>
    <n v="87.5"/>
    <n v="19.25"/>
    <n v="106.7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1:B4" firstHeaderRow="1" firstDataRow="1" firstDataCol="1"/>
  <pivotFields count="22">
    <pivotField showAll="0"/>
    <pivotField numFmtId="15" showAll="0"/>
    <pivotField numFmtId="15" showAll="0"/>
    <pivotField showAll="0"/>
    <pivotField showAll="0"/>
    <pivotField showAll="0"/>
    <pivotField showAll="0"/>
    <pivotField showAll="0"/>
    <pivotField showAll="0"/>
    <pivotField showAll="0"/>
    <pivotField axis="axisRow" showAll="0">
      <items count="4">
        <item m="1" x="2"/>
        <item x="1"/>
        <item x="0"/>
        <item t="default"/>
      </items>
    </pivotField>
    <pivotField numFmtId="15" showAll="0"/>
    <pivotField showAll="0"/>
    <pivotField numFmtId="164" showAll="0"/>
    <pivotField numFmtId="164" showAll="0"/>
    <pivotField showAll="0"/>
    <pivotField showAll="0"/>
    <pivotField showAll="0"/>
    <pivotField dataField="1" numFmtId="164" showAll="0"/>
    <pivotField numFmtId="164" showAll="0"/>
    <pivotField numFmtId="164" showAll="0"/>
    <pivotField showAll="0"/>
  </pivotFields>
  <rowFields count="1">
    <field x="10"/>
  </rowFields>
  <rowItems count="3">
    <i>
      <x v="1"/>
    </i>
    <i>
      <x v="2"/>
    </i>
    <i t="grand">
      <x/>
    </i>
  </rowItems>
  <colItems count="1">
    <i/>
  </colItems>
  <dataFields count="1">
    <dataField name="Somma di ImponibileVB" fld="18"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zoomScale="70" zoomScaleNormal="70" workbookViewId="0">
      <selection activeCell="K20" sqref="K20"/>
    </sheetView>
  </sheetViews>
  <sheetFormatPr defaultRowHeight="14.4" x14ac:dyDescent="0.3"/>
  <cols>
    <col min="2" max="2" width="17.44140625" bestFit="1" customWidth="1"/>
    <col min="3" max="3" width="19.5546875" bestFit="1" customWidth="1"/>
    <col min="5" max="5" width="14.5546875" bestFit="1" customWidth="1"/>
    <col min="10" max="11" width="14" customWidth="1"/>
    <col min="12" max="12" width="24.44140625" bestFit="1" customWidth="1"/>
    <col min="14" max="14" width="14.109375" bestFit="1" customWidth="1"/>
    <col min="18" max="18" width="17.109375" customWidth="1"/>
  </cols>
  <sheetData>
    <row r="1" spans="1:22" x14ac:dyDescent="0.3">
      <c r="A1" s="1" t="s">
        <v>0</v>
      </c>
      <c r="B1" s="1" t="s">
        <v>1</v>
      </c>
      <c r="C1" s="1" t="s">
        <v>2</v>
      </c>
      <c r="D1" s="1" t="s">
        <v>3</v>
      </c>
      <c r="E1" s="1" t="s">
        <v>4</v>
      </c>
      <c r="F1" s="1" t="s">
        <v>5</v>
      </c>
      <c r="G1" s="1" t="s">
        <v>6</v>
      </c>
      <c r="H1" s="1" t="s">
        <v>7</v>
      </c>
      <c r="I1" s="1" t="s">
        <v>8</v>
      </c>
      <c r="J1" s="1" t="s">
        <v>9</v>
      </c>
      <c r="K1" s="1" t="s">
        <v>48</v>
      </c>
      <c r="L1" s="1" t="s">
        <v>10</v>
      </c>
      <c r="M1" s="1" t="s">
        <v>11</v>
      </c>
      <c r="N1" s="1" t="s">
        <v>12</v>
      </c>
      <c r="O1" s="1" t="s">
        <v>13</v>
      </c>
      <c r="P1" s="1" t="s">
        <v>14</v>
      </c>
      <c r="Q1" s="1" t="s">
        <v>15</v>
      </c>
      <c r="R1" s="1" t="s">
        <v>16</v>
      </c>
      <c r="S1" s="1" t="s">
        <v>17</v>
      </c>
      <c r="T1" s="1" t="s">
        <v>18</v>
      </c>
      <c r="U1" s="1" t="s">
        <v>19</v>
      </c>
      <c r="V1" s="1" t="s">
        <v>20</v>
      </c>
    </row>
    <row r="2" spans="1:22" ht="57.6" x14ac:dyDescent="0.3">
      <c r="A2" s="2">
        <v>11</v>
      </c>
      <c r="B2" s="3">
        <v>43514</v>
      </c>
      <c r="C2" s="3">
        <v>43514</v>
      </c>
      <c r="D2" s="2" t="s">
        <v>25</v>
      </c>
      <c r="E2" s="2" t="s">
        <v>26</v>
      </c>
      <c r="F2" s="2">
        <v>4</v>
      </c>
      <c r="G2" s="2">
        <v>5</v>
      </c>
      <c r="H2" s="2" t="s">
        <v>21</v>
      </c>
      <c r="I2" s="2" t="s">
        <v>23</v>
      </c>
      <c r="J2" s="2" t="s">
        <v>28</v>
      </c>
      <c r="K2" s="2" t="s">
        <v>49</v>
      </c>
      <c r="L2" s="3">
        <v>43518</v>
      </c>
      <c r="M2" s="2">
        <v>1</v>
      </c>
      <c r="N2" s="4">
        <v>690</v>
      </c>
      <c r="O2" s="4">
        <v>0</v>
      </c>
      <c r="P2" s="2" t="s">
        <v>22</v>
      </c>
      <c r="Q2" s="2" t="s">
        <v>24</v>
      </c>
      <c r="R2" s="2" t="s">
        <v>27</v>
      </c>
      <c r="S2" s="4">
        <v>690</v>
      </c>
      <c r="T2" s="4">
        <v>151.80000000000001</v>
      </c>
      <c r="U2" s="4">
        <v>841.8</v>
      </c>
      <c r="V2" s="2">
        <v>1</v>
      </c>
    </row>
    <row r="3" spans="1:22" ht="43.2" x14ac:dyDescent="0.3">
      <c r="A3" s="2">
        <v>11</v>
      </c>
      <c r="B3" s="3">
        <v>43514</v>
      </c>
      <c r="C3" s="3">
        <v>43514</v>
      </c>
      <c r="D3" s="2" t="s">
        <v>25</v>
      </c>
      <c r="E3" s="2" t="s">
        <v>26</v>
      </c>
      <c r="F3" s="2">
        <v>7</v>
      </c>
      <c r="G3" s="2">
        <v>8</v>
      </c>
      <c r="H3" s="2" t="s">
        <v>21</v>
      </c>
      <c r="I3" s="2" t="s">
        <v>23</v>
      </c>
      <c r="J3" s="2" t="s">
        <v>29</v>
      </c>
      <c r="K3" s="2" t="s">
        <v>49</v>
      </c>
      <c r="L3" s="3">
        <v>43518</v>
      </c>
      <c r="M3" s="2">
        <v>1</v>
      </c>
      <c r="N3" s="4">
        <v>230</v>
      </c>
      <c r="O3" s="4">
        <v>0</v>
      </c>
      <c r="P3" s="2" t="s">
        <v>22</v>
      </c>
      <c r="Q3" s="2" t="s">
        <v>24</v>
      </c>
      <c r="R3" s="2" t="s">
        <v>27</v>
      </c>
      <c r="S3" s="4">
        <v>230</v>
      </c>
      <c r="T3" s="4">
        <v>50.6</v>
      </c>
      <c r="U3" s="4">
        <v>280.60000000000002</v>
      </c>
      <c r="V3" s="2">
        <v>1</v>
      </c>
    </row>
    <row r="4" spans="1:22" ht="57.6" x14ac:dyDescent="0.3">
      <c r="A4" s="2">
        <v>11</v>
      </c>
      <c r="B4" s="3">
        <v>43514</v>
      </c>
      <c r="C4" s="3">
        <v>43514</v>
      </c>
      <c r="D4" s="2" t="s">
        <v>25</v>
      </c>
      <c r="E4" s="2" t="s">
        <v>26</v>
      </c>
      <c r="F4" s="2">
        <v>11</v>
      </c>
      <c r="G4" s="2">
        <v>12</v>
      </c>
      <c r="H4" s="2" t="s">
        <v>21</v>
      </c>
      <c r="I4" s="2" t="s">
        <v>23</v>
      </c>
      <c r="J4" s="2" t="s">
        <v>28</v>
      </c>
      <c r="K4" s="2" t="s">
        <v>49</v>
      </c>
      <c r="L4" s="3">
        <v>43518</v>
      </c>
      <c r="M4" s="2">
        <v>1</v>
      </c>
      <c r="N4" s="4">
        <v>750</v>
      </c>
      <c r="O4" s="4">
        <v>0</v>
      </c>
      <c r="P4" s="2" t="s">
        <v>22</v>
      </c>
      <c r="Q4" s="2" t="s">
        <v>24</v>
      </c>
      <c r="R4" s="2" t="s">
        <v>27</v>
      </c>
      <c r="S4" s="4">
        <v>750</v>
      </c>
      <c r="T4" s="4">
        <v>165</v>
      </c>
      <c r="U4" s="4">
        <v>915</v>
      </c>
      <c r="V4" s="2">
        <v>1</v>
      </c>
    </row>
    <row r="5" spans="1:22" ht="43.2" x14ac:dyDescent="0.3">
      <c r="A5" s="2">
        <v>11</v>
      </c>
      <c r="B5" s="3">
        <v>43514</v>
      </c>
      <c r="C5" s="3">
        <v>43514</v>
      </c>
      <c r="D5" s="2" t="s">
        <v>25</v>
      </c>
      <c r="E5" s="2" t="s">
        <v>26</v>
      </c>
      <c r="F5" s="2">
        <v>14</v>
      </c>
      <c r="G5" s="2">
        <v>15</v>
      </c>
      <c r="H5" s="2" t="s">
        <v>21</v>
      </c>
      <c r="I5" s="2" t="s">
        <v>23</v>
      </c>
      <c r="J5" s="2" t="s">
        <v>29</v>
      </c>
      <c r="K5" s="2" t="s">
        <v>49</v>
      </c>
      <c r="L5" s="3">
        <v>43518</v>
      </c>
      <c r="M5" s="2">
        <v>1</v>
      </c>
      <c r="N5" s="4">
        <v>350</v>
      </c>
      <c r="O5" s="4">
        <v>0</v>
      </c>
      <c r="P5" s="2" t="s">
        <v>22</v>
      </c>
      <c r="Q5" s="2" t="s">
        <v>24</v>
      </c>
      <c r="R5" s="2" t="s">
        <v>27</v>
      </c>
      <c r="S5" s="4">
        <v>350</v>
      </c>
      <c r="T5" s="4">
        <v>77</v>
      </c>
      <c r="U5" s="4">
        <v>427</v>
      </c>
      <c r="V5" s="2">
        <v>1</v>
      </c>
    </row>
    <row r="6" spans="1:22" ht="57.6" x14ac:dyDescent="0.3">
      <c r="A6" s="2">
        <v>11</v>
      </c>
      <c r="B6" s="3">
        <v>43514</v>
      </c>
      <c r="C6" s="3">
        <v>43514</v>
      </c>
      <c r="D6" s="2" t="s">
        <v>25</v>
      </c>
      <c r="E6" s="2" t="s">
        <v>26</v>
      </c>
      <c r="F6" s="2">
        <v>18</v>
      </c>
      <c r="G6" s="2">
        <v>19</v>
      </c>
      <c r="H6" s="2" t="s">
        <v>21</v>
      </c>
      <c r="I6" s="2" t="s">
        <v>23</v>
      </c>
      <c r="J6" s="2" t="s">
        <v>28</v>
      </c>
      <c r="K6" s="2" t="s">
        <v>49</v>
      </c>
      <c r="L6" s="3">
        <v>43518</v>
      </c>
      <c r="M6" s="2">
        <v>1</v>
      </c>
      <c r="N6" s="4">
        <v>690</v>
      </c>
      <c r="O6" s="4">
        <v>0</v>
      </c>
      <c r="P6" s="2" t="s">
        <v>22</v>
      </c>
      <c r="Q6" s="2" t="s">
        <v>24</v>
      </c>
      <c r="R6" s="2" t="s">
        <v>27</v>
      </c>
      <c r="S6" s="4">
        <v>690</v>
      </c>
      <c r="T6" s="4">
        <v>151.80000000000001</v>
      </c>
      <c r="U6" s="4">
        <v>841.8</v>
      </c>
      <c r="V6" s="2">
        <v>1</v>
      </c>
    </row>
    <row r="7" spans="1:22" ht="43.2" x14ac:dyDescent="0.3">
      <c r="A7" s="2">
        <v>11</v>
      </c>
      <c r="B7" s="3">
        <v>43514</v>
      </c>
      <c r="C7" s="3">
        <v>43514</v>
      </c>
      <c r="D7" s="2" t="s">
        <v>25</v>
      </c>
      <c r="E7" s="2" t="s">
        <v>26</v>
      </c>
      <c r="F7" s="2">
        <v>21</v>
      </c>
      <c r="G7" s="2">
        <v>22</v>
      </c>
      <c r="H7" s="2" t="s">
        <v>21</v>
      </c>
      <c r="I7" s="2" t="s">
        <v>23</v>
      </c>
      <c r="J7" s="2" t="s">
        <v>29</v>
      </c>
      <c r="K7" s="2" t="s">
        <v>49</v>
      </c>
      <c r="L7" s="3">
        <v>43518</v>
      </c>
      <c r="M7" s="2">
        <v>1</v>
      </c>
      <c r="N7" s="4">
        <v>230</v>
      </c>
      <c r="O7" s="4">
        <v>0</v>
      </c>
      <c r="P7" s="2" t="s">
        <v>22</v>
      </c>
      <c r="Q7" s="2" t="s">
        <v>24</v>
      </c>
      <c r="R7" s="2" t="s">
        <v>27</v>
      </c>
      <c r="S7" s="4">
        <v>230</v>
      </c>
      <c r="T7" s="4">
        <v>50.6</v>
      </c>
      <c r="U7" s="4">
        <v>280.60000000000002</v>
      </c>
      <c r="V7" s="2">
        <v>1</v>
      </c>
    </row>
    <row r="8" spans="1:22" ht="57.6" x14ac:dyDescent="0.3">
      <c r="A8" s="2">
        <v>11</v>
      </c>
      <c r="B8" s="3">
        <v>43514</v>
      </c>
      <c r="C8" s="3">
        <v>43514</v>
      </c>
      <c r="D8" s="2" t="s">
        <v>25</v>
      </c>
      <c r="E8" s="2" t="s">
        <v>26</v>
      </c>
      <c r="F8" s="2">
        <v>25</v>
      </c>
      <c r="G8" s="2">
        <v>26</v>
      </c>
      <c r="H8" s="2" t="s">
        <v>21</v>
      </c>
      <c r="I8" s="2" t="s">
        <v>23</v>
      </c>
      <c r="J8" s="2" t="s">
        <v>28</v>
      </c>
      <c r="K8" s="2" t="s">
        <v>49</v>
      </c>
      <c r="L8" s="3">
        <v>43518</v>
      </c>
      <c r="M8" s="2">
        <v>1</v>
      </c>
      <c r="N8" s="4">
        <v>750</v>
      </c>
      <c r="O8" s="4">
        <v>0</v>
      </c>
      <c r="P8" s="2" t="s">
        <v>22</v>
      </c>
      <c r="Q8" s="2" t="s">
        <v>24</v>
      </c>
      <c r="R8" s="2" t="s">
        <v>27</v>
      </c>
      <c r="S8" s="4">
        <v>750</v>
      </c>
      <c r="T8" s="4">
        <v>165</v>
      </c>
      <c r="U8" s="4">
        <v>915</v>
      </c>
      <c r="V8" s="2">
        <v>1</v>
      </c>
    </row>
    <row r="9" spans="1:22" ht="43.2" x14ac:dyDescent="0.3">
      <c r="A9" s="2">
        <v>11</v>
      </c>
      <c r="B9" s="3">
        <v>43514</v>
      </c>
      <c r="C9" s="3">
        <v>43514</v>
      </c>
      <c r="D9" s="2" t="s">
        <v>25</v>
      </c>
      <c r="E9" s="2" t="s">
        <v>26</v>
      </c>
      <c r="F9" s="2">
        <v>28</v>
      </c>
      <c r="G9" s="2">
        <v>29</v>
      </c>
      <c r="H9" s="2" t="s">
        <v>21</v>
      </c>
      <c r="I9" s="2" t="s">
        <v>23</v>
      </c>
      <c r="J9" s="2" t="s">
        <v>29</v>
      </c>
      <c r="K9" s="2" t="s">
        <v>49</v>
      </c>
      <c r="L9" s="3">
        <v>43518</v>
      </c>
      <c r="M9" s="2">
        <v>1</v>
      </c>
      <c r="N9" s="4">
        <v>350</v>
      </c>
      <c r="O9" s="4">
        <v>0</v>
      </c>
      <c r="P9" s="2" t="s">
        <v>22</v>
      </c>
      <c r="Q9" s="2" t="s">
        <v>24</v>
      </c>
      <c r="R9" s="2" t="s">
        <v>27</v>
      </c>
      <c r="S9" s="4">
        <v>350</v>
      </c>
      <c r="T9" s="4">
        <v>77</v>
      </c>
      <c r="U9" s="4">
        <v>427</v>
      </c>
      <c r="V9" s="2">
        <v>1</v>
      </c>
    </row>
    <row r="10" spans="1:22" ht="43.2" x14ac:dyDescent="0.3">
      <c r="A10" s="2">
        <v>11</v>
      </c>
      <c r="B10" s="3">
        <v>43514</v>
      </c>
      <c r="C10" s="3">
        <v>43514</v>
      </c>
      <c r="D10" s="2" t="s">
        <v>25</v>
      </c>
      <c r="E10" s="2" t="s">
        <v>26</v>
      </c>
      <c r="F10" s="2">
        <v>31</v>
      </c>
      <c r="G10" s="2">
        <v>32</v>
      </c>
      <c r="H10" s="2" t="s">
        <v>21</v>
      </c>
      <c r="I10" s="2" t="s">
        <v>23</v>
      </c>
      <c r="J10" s="2" t="s">
        <v>30</v>
      </c>
      <c r="K10" s="10" t="s">
        <v>49</v>
      </c>
      <c r="L10" s="3">
        <v>43518</v>
      </c>
      <c r="M10" s="2">
        <v>1</v>
      </c>
      <c r="N10" s="4">
        <v>1450</v>
      </c>
      <c r="O10" s="4">
        <v>0</v>
      </c>
      <c r="P10" s="2" t="s">
        <v>22</v>
      </c>
      <c r="Q10" s="2" t="s">
        <v>24</v>
      </c>
      <c r="R10" s="2" t="s">
        <v>27</v>
      </c>
      <c r="S10" s="4">
        <v>1450</v>
      </c>
      <c r="T10" s="4">
        <v>319</v>
      </c>
      <c r="U10" s="4">
        <v>1769</v>
      </c>
      <c r="V10" s="2">
        <v>1</v>
      </c>
    </row>
    <row r="11" spans="1:22" ht="43.2" x14ac:dyDescent="0.3">
      <c r="A11" s="2">
        <v>11</v>
      </c>
      <c r="B11" s="3">
        <v>43514</v>
      </c>
      <c r="C11" s="3">
        <v>43514</v>
      </c>
      <c r="D11" s="2" t="s">
        <v>25</v>
      </c>
      <c r="E11" s="2" t="s">
        <v>26</v>
      </c>
      <c r="F11" s="2">
        <v>35</v>
      </c>
      <c r="G11" s="2">
        <v>36</v>
      </c>
      <c r="H11" s="2" t="s">
        <v>21</v>
      </c>
      <c r="I11" s="2" t="s">
        <v>23</v>
      </c>
      <c r="J11" s="2" t="s">
        <v>31</v>
      </c>
      <c r="K11" s="2" t="s">
        <v>49</v>
      </c>
      <c r="L11" s="3">
        <v>43518</v>
      </c>
      <c r="M11" s="2">
        <v>1</v>
      </c>
      <c r="N11" s="4">
        <v>400</v>
      </c>
      <c r="O11" s="4">
        <v>0</v>
      </c>
      <c r="P11" s="2" t="s">
        <v>22</v>
      </c>
      <c r="Q11" s="2" t="s">
        <v>24</v>
      </c>
      <c r="R11" s="2" t="s">
        <v>27</v>
      </c>
      <c r="S11" s="4">
        <v>400</v>
      </c>
      <c r="T11" s="4">
        <v>88</v>
      </c>
      <c r="U11" s="4">
        <v>488</v>
      </c>
      <c r="V11" s="5"/>
    </row>
    <row r="12" spans="1:22" ht="57.6" x14ac:dyDescent="0.3">
      <c r="A12" s="2">
        <v>11</v>
      </c>
      <c r="B12" s="3">
        <v>43572</v>
      </c>
      <c r="C12" s="3">
        <v>43572</v>
      </c>
      <c r="D12" s="2" t="s">
        <v>35</v>
      </c>
      <c r="E12" s="2" t="s">
        <v>26</v>
      </c>
      <c r="F12" s="2">
        <v>1</v>
      </c>
      <c r="G12" s="2">
        <v>1</v>
      </c>
      <c r="H12" s="2" t="s">
        <v>21</v>
      </c>
      <c r="I12" s="2" t="s">
        <v>34</v>
      </c>
      <c r="J12" s="2" t="s">
        <v>36</v>
      </c>
      <c r="K12" s="2" t="s">
        <v>47</v>
      </c>
      <c r="L12" s="3">
        <v>43574</v>
      </c>
      <c r="M12" s="2">
        <v>1</v>
      </c>
      <c r="N12" s="4">
        <v>410</v>
      </c>
      <c r="O12" s="4">
        <v>0</v>
      </c>
      <c r="P12" s="2" t="s">
        <v>22</v>
      </c>
      <c r="Q12" s="2" t="s">
        <v>24</v>
      </c>
      <c r="R12" s="2" t="s">
        <v>37</v>
      </c>
      <c r="S12" s="4">
        <v>410</v>
      </c>
      <c r="T12" s="4">
        <v>90.2</v>
      </c>
      <c r="U12" s="4">
        <v>500.2</v>
      </c>
      <c r="V12" s="2">
        <v>1</v>
      </c>
    </row>
    <row r="13" spans="1:22" ht="57.6" x14ac:dyDescent="0.3">
      <c r="A13" s="2">
        <v>11</v>
      </c>
      <c r="B13" s="3">
        <v>43602</v>
      </c>
      <c r="C13" s="3">
        <v>43602</v>
      </c>
      <c r="D13" s="2" t="s">
        <v>39</v>
      </c>
      <c r="E13" s="2" t="s">
        <v>26</v>
      </c>
      <c r="F13" s="2">
        <v>1</v>
      </c>
      <c r="G13" s="2">
        <v>1</v>
      </c>
      <c r="H13" s="2" t="s">
        <v>21</v>
      </c>
      <c r="I13" s="2" t="s">
        <v>32</v>
      </c>
      <c r="J13" s="2" t="s">
        <v>40</v>
      </c>
      <c r="K13" s="2" t="s">
        <v>47</v>
      </c>
      <c r="L13" s="3">
        <v>43616</v>
      </c>
      <c r="M13" s="2">
        <v>1</v>
      </c>
      <c r="N13" s="4">
        <v>1790</v>
      </c>
      <c r="O13" s="4">
        <v>0</v>
      </c>
      <c r="P13" s="2" t="s">
        <v>22</v>
      </c>
      <c r="Q13" s="2" t="s">
        <v>24</v>
      </c>
      <c r="R13" s="2" t="s">
        <v>37</v>
      </c>
      <c r="S13" s="4">
        <v>1790</v>
      </c>
      <c r="T13" s="4">
        <v>393.8</v>
      </c>
      <c r="U13" s="4">
        <v>2183.8000000000002</v>
      </c>
      <c r="V13" s="2">
        <v>1</v>
      </c>
    </row>
    <row r="14" spans="1:22" ht="43.2" x14ac:dyDescent="0.3">
      <c r="A14" s="2">
        <v>11</v>
      </c>
      <c r="B14" s="3">
        <v>43746</v>
      </c>
      <c r="C14" s="3">
        <v>43746</v>
      </c>
      <c r="D14" s="2" t="s">
        <v>41</v>
      </c>
      <c r="E14" s="2" t="s">
        <v>26</v>
      </c>
      <c r="F14" s="2">
        <v>1</v>
      </c>
      <c r="G14" s="2">
        <v>1</v>
      </c>
      <c r="H14" s="2" t="s">
        <v>21</v>
      </c>
      <c r="I14" s="2" t="s">
        <v>33</v>
      </c>
      <c r="J14" s="2" t="s">
        <v>42</v>
      </c>
      <c r="K14" s="2" t="s">
        <v>47</v>
      </c>
      <c r="L14" s="3">
        <v>43784</v>
      </c>
      <c r="M14" s="2">
        <v>1</v>
      </c>
      <c r="N14" s="4">
        <v>580</v>
      </c>
      <c r="O14" s="4">
        <v>0</v>
      </c>
      <c r="P14" s="2" t="s">
        <v>22</v>
      </c>
      <c r="Q14" s="2" t="s">
        <v>24</v>
      </c>
      <c r="R14" s="2" t="s">
        <v>43</v>
      </c>
      <c r="S14" s="4">
        <v>580</v>
      </c>
      <c r="T14" s="4">
        <v>127.6</v>
      </c>
      <c r="U14" s="4">
        <v>707.6</v>
      </c>
      <c r="V14" s="2">
        <v>1</v>
      </c>
    </row>
    <row r="15" spans="1:22" ht="57.6" x14ac:dyDescent="0.3">
      <c r="A15" s="2">
        <v>11</v>
      </c>
      <c r="B15" s="3">
        <v>43958</v>
      </c>
      <c r="C15" s="3">
        <v>43958</v>
      </c>
      <c r="D15" s="2" t="s">
        <v>38</v>
      </c>
      <c r="E15" s="2" t="s">
        <v>26</v>
      </c>
      <c r="F15" s="2">
        <v>3</v>
      </c>
      <c r="G15" s="2">
        <v>3</v>
      </c>
      <c r="H15" s="2" t="s">
        <v>21</v>
      </c>
      <c r="I15" s="2" t="s">
        <v>23</v>
      </c>
      <c r="J15" s="2" t="s">
        <v>45</v>
      </c>
      <c r="K15" s="2" t="s">
        <v>47</v>
      </c>
      <c r="L15" s="3">
        <v>43962</v>
      </c>
      <c r="M15" s="2">
        <v>1</v>
      </c>
      <c r="N15" s="4">
        <v>3780</v>
      </c>
      <c r="O15" s="4">
        <v>0</v>
      </c>
      <c r="P15" s="2" t="s">
        <v>22</v>
      </c>
      <c r="Q15" s="2" t="s">
        <v>24</v>
      </c>
      <c r="R15" s="2" t="s">
        <v>43</v>
      </c>
      <c r="S15" s="4">
        <v>3780</v>
      </c>
      <c r="T15" s="4">
        <v>831.6</v>
      </c>
      <c r="U15" s="4">
        <v>4611.6000000000004</v>
      </c>
      <c r="V15" s="2">
        <v>1</v>
      </c>
    </row>
    <row r="16" spans="1:22" ht="57.6" x14ac:dyDescent="0.3">
      <c r="A16" s="2">
        <v>11</v>
      </c>
      <c r="B16" s="3">
        <v>44186</v>
      </c>
      <c r="C16" s="3">
        <v>44186</v>
      </c>
      <c r="D16" s="2" t="s">
        <v>44</v>
      </c>
      <c r="E16" s="2" t="s">
        <v>26</v>
      </c>
      <c r="F16" s="2">
        <v>4</v>
      </c>
      <c r="G16" s="2">
        <v>8</v>
      </c>
      <c r="H16" s="2" t="s">
        <v>21</v>
      </c>
      <c r="I16" s="2" t="s">
        <v>23</v>
      </c>
      <c r="J16" s="2" t="s">
        <v>28</v>
      </c>
      <c r="K16" s="2" t="s">
        <v>49</v>
      </c>
      <c r="L16" s="3">
        <v>44197</v>
      </c>
      <c r="M16" s="2">
        <v>1</v>
      </c>
      <c r="N16" s="4">
        <v>172.5</v>
      </c>
      <c r="O16" s="4">
        <v>0</v>
      </c>
      <c r="P16" s="2" t="s">
        <v>22</v>
      </c>
      <c r="Q16" s="2" t="s">
        <v>24</v>
      </c>
      <c r="R16" s="2" t="s">
        <v>46</v>
      </c>
      <c r="S16" s="4">
        <v>172.5</v>
      </c>
      <c r="T16" s="4">
        <v>37.950000000000003</v>
      </c>
      <c r="U16" s="4">
        <v>210.45</v>
      </c>
      <c r="V16" s="5"/>
    </row>
    <row r="17" spans="1:22" ht="43.2" x14ac:dyDescent="0.3">
      <c r="A17" s="2">
        <v>11</v>
      </c>
      <c r="B17" s="3">
        <v>44186</v>
      </c>
      <c r="C17" s="3">
        <v>44186</v>
      </c>
      <c r="D17" s="2" t="s">
        <v>44</v>
      </c>
      <c r="E17" s="2" t="s">
        <v>26</v>
      </c>
      <c r="F17" s="2">
        <v>7</v>
      </c>
      <c r="G17" s="2">
        <v>11</v>
      </c>
      <c r="H17" s="2" t="s">
        <v>21</v>
      </c>
      <c r="I17" s="2" t="s">
        <v>23</v>
      </c>
      <c r="J17" s="2" t="s">
        <v>29</v>
      </c>
      <c r="K17" s="2" t="s">
        <v>49</v>
      </c>
      <c r="L17" s="3">
        <v>44197</v>
      </c>
      <c r="M17" s="2">
        <v>1</v>
      </c>
      <c r="N17" s="4">
        <v>57.5</v>
      </c>
      <c r="O17" s="4">
        <v>0</v>
      </c>
      <c r="P17" s="2" t="s">
        <v>22</v>
      </c>
      <c r="Q17" s="2" t="s">
        <v>24</v>
      </c>
      <c r="R17" s="2" t="s">
        <v>46</v>
      </c>
      <c r="S17" s="4">
        <v>57.5</v>
      </c>
      <c r="T17" s="4">
        <v>12.65</v>
      </c>
      <c r="U17" s="4">
        <v>70.150000000000006</v>
      </c>
      <c r="V17" s="5"/>
    </row>
    <row r="18" spans="1:22" ht="57.6" x14ac:dyDescent="0.3">
      <c r="A18" s="2">
        <v>11</v>
      </c>
      <c r="B18" s="3">
        <v>44186</v>
      </c>
      <c r="C18" s="3">
        <v>44186</v>
      </c>
      <c r="D18" s="2" t="s">
        <v>44</v>
      </c>
      <c r="E18" s="2" t="s">
        <v>26</v>
      </c>
      <c r="F18" s="2">
        <v>11</v>
      </c>
      <c r="G18" s="2">
        <v>15</v>
      </c>
      <c r="H18" s="2" t="s">
        <v>21</v>
      </c>
      <c r="I18" s="2" t="s">
        <v>23</v>
      </c>
      <c r="J18" s="2" t="s">
        <v>28</v>
      </c>
      <c r="K18" s="2" t="s">
        <v>49</v>
      </c>
      <c r="L18" s="3">
        <v>44197</v>
      </c>
      <c r="M18" s="2">
        <v>1</v>
      </c>
      <c r="N18" s="4">
        <v>187.5</v>
      </c>
      <c r="O18" s="4">
        <v>0</v>
      </c>
      <c r="P18" s="2" t="s">
        <v>22</v>
      </c>
      <c r="Q18" s="2" t="s">
        <v>24</v>
      </c>
      <c r="R18" s="2" t="s">
        <v>46</v>
      </c>
      <c r="S18" s="4">
        <v>187.5</v>
      </c>
      <c r="T18" s="4">
        <v>41.25</v>
      </c>
      <c r="U18" s="4">
        <v>228.75</v>
      </c>
      <c r="V18" s="5"/>
    </row>
    <row r="19" spans="1:22" ht="43.2" x14ac:dyDescent="0.3">
      <c r="A19" s="2">
        <v>11</v>
      </c>
      <c r="B19" s="3">
        <v>44186</v>
      </c>
      <c r="C19" s="3">
        <v>44186</v>
      </c>
      <c r="D19" s="2" t="s">
        <v>44</v>
      </c>
      <c r="E19" s="2" t="s">
        <v>26</v>
      </c>
      <c r="F19" s="2">
        <v>14</v>
      </c>
      <c r="G19" s="2">
        <v>18</v>
      </c>
      <c r="H19" s="2" t="s">
        <v>21</v>
      </c>
      <c r="I19" s="2" t="s">
        <v>23</v>
      </c>
      <c r="J19" s="2" t="s">
        <v>29</v>
      </c>
      <c r="K19" s="2" t="s">
        <v>49</v>
      </c>
      <c r="L19" s="3">
        <v>44197</v>
      </c>
      <c r="M19" s="2">
        <v>1</v>
      </c>
      <c r="N19" s="4">
        <v>87.5</v>
      </c>
      <c r="O19" s="4">
        <v>0</v>
      </c>
      <c r="P19" s="2" t="s">
        <v>22</v>
      </c>
      <c r="Q19" s="2" t="s">
        <v>24</v>
      </c>
      <c r="R19" s="2" t="s">
        <v>46</v>
      </c>
      <c r="S19" s="4">
        <v>87.5</v>
      </c>
      <c r="T19" s="4">
        <v>19.25</v>
      </c>
      <c r="U19" s="4">
        <v>106.75</v>
      </c>
      <c r="V19" s="5"/>
    </row>
  </sheetData>
  <autoFilter ref="A1:Y19"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zoomScaleNormal="100" workbookViewId="0">
      <selection activeCell="D13" sqref="D13"/>
    </sheetView>
  </sheetViews>
  <sheetFormatPr defaultRowHeight="14.4" x14ac:dyDescent="0.3"/>
  <cols>
    <col min="1" max="1" width="26.5546875" bestFit="1" customWidth="1"/>
    <col min="2" max="2" width="22.88671875" style="8" customWidth="1"/>
    <col min="3" max="3" width="17.109375" style="9" bestFit="1" customWidth="1"/>
    <col min="4" max="4" width="13.88671875" bestFit="1" customWidth="1"/>
    <col min="5" max="5" width="20.109375" bestFit="1" customWidth="1"/>
    <col min="6" max="6" width="12.88671875" bestFit="1" customWidth="1"/>
  </cols>
  <sheetData>
    <row r="1" spans="1:6" x14ac:dyDescent="0.3">
      <c r="A1" s="6" t="s">
        <v>50</v>
      </c>
      <c r="B1" s="8" t="s">
        <v>52</v>
      </c>
    </row>
    <row r="2" spans="1:6" x14ac:dyDescent="0.3">
      <c r="A2" s="7" t="s">
        <v>47</v>
      </c>
      <c r="B2" s="8">
        <v>6560</v>
      </c>
      <c r="C2" s="9">
        <f>GETPIVOTDATA("ImponibileVB",$A$1,"Tipo manutenzione","manutenzione correttiva")/GETPIVOTDATA("ImponibileVB",$A$1)</f>
        <v>0.5063681976071015</v>
      </c>
      <c r="E2" t="s">
        <v>54</v>
      </c>
    </row>
    <row r="3" spans="1:6" x14ac:dyDescent="0.3">
      <c r="A3" s="7" t="s">
        <v>49</v>
      </c>
      <c r="B3" s="8">
        <v>6395</v>
      </c>
      <c r="C3" s="9">
        <f>GETPIVOTDATA("ImponibileVB",$A$1,"Tipo manutenzione","manutenzione preventiva")/GETPIVOTDATA("ImponibileVB",$A$1)</f>
        <v>0.4936318023928985</v>
      </c>
      <c r="E3" t="s">
        <v>55</v>
      </c>
      <c r="F3" t="s">
        <v>53</v>
      </c>
    </row>
    <row r="4" spans="1:6" x14ac:dyDescent="0.3">
      <c r="A4" s="7" t="s">
        <v>51</v>
      </c>
      <c r="B4" s="8">
        <v>12955</v>
      </c>
      <c r="C4" s="9" t="s">
        <v>58</v>
      </c>
      <c r="E4" t="s">
        <v>56</v>
      </c>
      <c r="F4" t="s">
        <v>57</v>
      </c>
    </row>
    <row r="6" spans="1:6" x14ac:dyDescent="0.3">
      <c r="B6" s="8">
        <f>GETPIVOTDATA("ImponibileVB",$A$1)</f>
        <v>12955</v>
      </c>
      <c r="C6" s="9" t="s">
        <v>59</v>
      </c>
    </row>
    <row r="7" spans="1:6" x14ac:dyDescent="0.3">
      <c r="A7">
        <v>2</v>
      </c>
      <c r="B7" s="11">
        <f>A7*B6</f>
        <v>25910</v>
      </c>
      <c r="C7" s="9" t="s">
        <v>53</v>
      </c>
    </row>
    <row r="9" spans="1:6" x14ac:dyDescent="0.3">
      <c r="B9" s="8">
        <f>GETPIVOTDATA("ImponibileVB",$A$1,"Tipo manutenzione","manutenzione preventiva")</f>
        <v>6395</v>
      </c>
      <c r="C9" s="9" t="s">
        <v>60</v>
      </c>
    </row>
    <row r="10" spans="1:6" x14ac:dyDescent="0.3">
      <c r="A10">
        <v>2</v>
      </c>
      <c r="B10" s="8">
        <f>B9*A10</f>
        <v>12790</v>
      </c>
      <c r="C10" s="9" t="s">
        <v>61</v>
      </c>
    </row>
    <row r="13" spans="1:6" x14ac:dyDescent="0.3">
      <c r="A13">
        <v>2</v>
      </c>
      <c r="B13" s="8">
        <v>6560</v>
      </c>
      <c r="C13" s="8">
        <f>A13*B13</f>
        <v>13120</v>
      </c>
      <c r="D13" t="s">
        <v>63</v>
      </c>
    </row>
    <row r="14" spans="1:6" x14ac:dyDescent="0.3">
      <c r="A14">
        <v>2</v>
      </c>
      <c r="B14" s="8">
        <v>6395</v>
      </c>
      <c r="C14" s="8">
        <f>A14*B14</f>
        <v>12790</v>
      </c>
      <c r="D14" t="s">
        <v>62</v>
      </c>
    </row>
    <row r="15" spans="1:6" x14ac:dyDescent="0.3">
      <c r="C15" s="12">
        <f>SUM(C13:C14)</f>
        <v>25910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tabSelected="1" zoomScale="70" zoomScaleNormal="70" workbookViewId="0">
      <selection sqref="A1:M46"/>
    </sheetView>
  </sheetViews>
  <sheetFormatPr defaultRowHeight="14.4" x14ac:dyDescent="0.3"/>
  <cols>
    <col min="1" max="1" width="32.33203125" style="17" customWidth="1"/>
    <col min="2" max="2" width="43.88671875" style="17" customWidth="1"/>
    <col min="3" max="3" width="27.33203125" style="17" customWidth="1"/>
    <col min="4" max="4" width="15" style="17" customWidth="1"/>
    <col min="5" max="5" width="26.33203125" style="17" customWidth="1"/>
    <col min="6" max="6" width="14.33203125" style="17" bestFit="1" customWidth="1"/>
    <col min="7" max="7" width="24.33203125" style="17" bestFit="1" customWidth="1"/>
    <col min="8" max="8" width="26.5546875" style="17" customWidth="1"/>
    <col min="9" max="9" width="18.33203125" style="17" customWidth="1"/>
    <col min="10" max="10" width="17.6640625" style="17" customWidth="1"/>
    <col min="11" max="11" width="23.88671875" style="17" customWidth="1"/>
    <col min="12" max="12" width="26.33203125" style="17" customWidth="1"/>
    <col min="13" max="13" width="21.44140625" style="17" bestFit="1" customWidth="1"/>
    <col min="14" max="14" width="9.109375" style="18"/>
  </cols>
  <sheetData>
    <row r="1" spans="1:14" ht="64.95" customHeight="1" thickBot="1" x14ac:dyDescent="0.35">
      <c r="B1" s="47" t="s">
        <v>103</v>
      </c>
      <c r="C1" s="48"/>
      <c r="D1" s="48"/>
      <c r="E1" s="48"/>
      <c r="F1" s="48"/>
      <c r="G1" s="48"/>
      <c r="H1" s="49"/>
    </row>
    <row r="2" spans="1:14" ht="151.19999999999999" customHeight="1" thickBot="1" x14ac:dyDescent="0.35">
      <c r="B2" s="50" t="s">
        <v>100</v>
      </c>
      <c r="C2" s="51"/>
      <c r="D2" s="51"/>
      <c r="E2" s="51"/>
      <c r="F2" s="51"/>
      <c r="G2" s="51"/>
      <c r="H2" s="52"/>
    </row>
    <row r="3" spans="1:14" ht="66" customHeight="1" thickBot="1" x14ac:dyDescent="0.35">
      <c r="B3" s="53" t="s">
        <v>101</v>
      </c>
      <c r="C3" s="54"/>
      <c r="D3" s="54"/>
      <c r="E3" s="54"/>
      <c r="F3" s="54"/>
      <c r="G3" s="54"/>
      <c r="H3" s="55"/>
    </row>
    <row r="4" spans="1:14" ht="51.75" customHeight="1" thickBot="1" x14ac:dyDescent="0.35">
      <c r="B4" s="53" t="s">
        <v>102</v>
      </c>
      <c r="C4" s="54"/>
      <c r="D4" s="54"/>
      <c r="E4" s="54"/>
      <c r="F4" s="54"/>
      <c r="G4" s="54"/>
      <c r="H4" s="55"/>
    </row>
    <row r="6" spans="1:14" ht="13.2" customHeight="1" x14ac:dyDescent="0.3">
      <c r="I6" s="23"/>
    </row>
    <row r="7" spans="1:14" ht="35.4" customHeight="1" x14ac:dyDescent="0.3">
      <c r="H7" s="16" t="s">
        <v>92</v>
      </c>
      <c r="I7" s="32">
        <f>SUM(I8:I10)</f>
        <v>42000</v>
      </c>
      <c r="L7" s="16" t="s">
        <v>65</v>
      </c>
      <c r="M7" s="22">
        <f>SUM(M8:M10)</f>
        <v>42000</v>
      </c>
    </row>
    <row r="8" spans="1:14" ht="39.6" customHeight="1" x14ac:dyDescent="0.3">
      <c r="H8" s="14" t="s">
        <v>66</v>
      </c>
      <c r="I8" s="33">
        <f>SUM(I14:I26)</f>
        <v>26380</v>
      </c>
      <c r="L8" s="14" t="s">
        <v>66</v>
      </c>
      <c r="M8" s="27">
        <f>SUM(M14:M26)</f>
        <v>26380</v>
      </c>
    </row>
    <row r="9" spans="1:14" ht="42.6" customHeight="1" x14ac:dyDescent="0.3">
      <c r="H9" s="14" t="s">
        <v>77</v>
      </c>
      <c r="I9" s="33">
        <f>SUM(I28:I30)</f>
        <v>10620</v>
      </c>
      <c r="L9" s="14" t="s">
        <v>77</v>
      </c>
      <c r="M9" s="27">
        <f>SUM(M28:M30)</f>
        <v>10620</v>
      </c>
    </row>
    <row r="10" spans="1:14" ht="42.6" customHeight="1" x14ac:dyDescent="0.3">
      <c r="H10" s="14" t="s">
        <v>90</v>
      </c>
      <c r="I10" s="33">
        <v>5000</v>
      </c>
      <c r="L10" s="14" t="s">
        <v>90</v>
      </c>
      <c r="M10" s="27">
        <f>M32</f>
        <v>5000</v>
      </c>
    </row>
    <row r="12" spans="1:14" ht="44.4" customHeight="1" x14ac:dyDescent="0.3">
      <c r="A12" s="16" t="s">
        <v>66</v>
      </c>
      <c r="B12" s="14" t="s">
        <v>72</v>
      </c>
      <c r="C12" s="14"/>
      <c r="D12" s="14" t="s">
        <v>73</v>
      </c>
      <c r="E12" s="14" t="s">
        <v>94</v>
      </c>
      <c r="F12" s="14" t="s">
        <v>80</v>
      </c>
      <c r="G12" s="14" t="s">
        <v>67</v>
      </c>
      <c r="H12" s="14" t="s">
        <v>70</v>
      </c>
      <c r="I12" s="14" t="s">
        <v>92</v>
      </c>
      <c r="J12" s="14" t="s">
        <v>68</v>
      </c>
      <c r="K12" s="14" t="s">
        <v>69</v>
      </c>
      <c r="L12" s="14" t="s">
        <v>89</v>
      </c>
      <c r="M12" s="14" t="s">
        <v>65</v>
      </c>
      <c r="N12" s="15"/>
    </row>
    <row r="13" spans="1:14" ht="22.2" customHeight="1" x14ac:dyDescent="0.3">
      <c r="A13" s="14"/>
      <c r="B13" s="14" t="s">
        <v>73</v>
      </c>
      <c r="C13" s="14" t="s">
        <v>87</v>
      </c>
      <c r="D13" s="14"/>
      <c r="E13" s="14"/>
      <c r="F13" s="14"/>
      <c r="G13" s="14"/>
      <c r="H13" s="14"/>
      <c r="I13" s="14"/>
      <c r="J13" s="14"/>
      <c r="K13" s="14"/>
      <c r="L13" s="14"/>
      <c r="M13" s="14"/>
      <c r="N13" s="15"/>
    </row>
    <row r="14" spans="1:14" ht="46.8" x14ac:dyDescent="0.3">
      <c r="A14" s="19" t="s">
        <v>97</v>
      </c>
      <c r="B14" s="20" t="s">
        <v>71</v>
      </c>
      <c r="C14" s="20" t="s">
        <v>91</v>
      </c>
      <c r="D14" s="20">
        <f>G14*L14</f>
        <v>4</v>
      </c>
      <c r="E14" s="20"/>
      <c r="F14" s="20"/>
      <c r="G14" s="19">
        <v>1</v>
      </c>
      <c r="H14" s="13">
        <v>900</v>
      </c>
      <c r="I14" s="13">
        <f>H14*G14*D14</f>
        <v>3600</v>
      </c>
      <c r="J14" s="21"/>
      <c r="K14" s="13">
        <f>H14-(H14*J14)</f>
        <v>900</v>
      </c>
      <c r="L14" s="19">
        <v>4</v>
      </c>
      <c r="M14" s="13">
        <f>K14*G14*L14</f>
        <v>3600</v>
      </c>
    </row>
    <row r="15" spans="1:14" ht="46.8" x14ac:dyDescent="0.3">
      <c r="A15" s="19" t="s">
        <v>97</v>
      </c>
      <c r="B15" s="20" t="s">
        <v>86</v>
      </c>
      <c r="C15" s="20" t="s">
        <v>91</v>
      </c>
      <c r="D15" s="20">
        <f>G15*L15</f>
        <v>4</v>
      </c>
      <c r="E15" s="20"/>
      <c r="F15" s="20"/>
      <c r="G15" s="19">
        <v>1</v>
      </c>
      <c r="H15" s="13">
        <v>400</v>
      </c>
      <c r="I15" s="13">
        <f>H15*G15*D15</f>
        <v>1600</v>
      </c>
      <c r="J15" s="21"/>
      <c r="K15" s="13">
        <f>H15-(H15*J15)</f>
        <v>400</v>
      </c>
      <c r="L15" s="19">
        <v>4</v>
      </c>
      <c r="M15" s="13">
        <f>K15*G15*L15</f>
        <v>1600</v>
      </c>
    </row>
    <row r="16" spans="1:14" ht="46.8" x14ac:dyDescent="0.3">
      <c r="A16" s="19" t="s">
        <v>98</v>
      </c>
      <c r="B16" s="20" t="s">
        <v>113</v>
      </c>
      <c r="C16" s="20" t="s">
        <v>91</v>
      </c>
      <c r="D16" s="20">
        <f>G16*L16</f>
        <v>4</v>
      </c>
      <c r="E16" s="20"/>
      <c r="F16" s="20"/>
      <c r="G16" s="19">
        <v>1</v>
      </c>
      <c r="H16" s="13">
        <v>700</v>
      </c>
      <c r="I16" s="13">
        <f>H16*G16*D16</f>
        <v>2800</v>
      </c>
      <c r="J16" s="21"/>
      <c r="K16" s="13">
        <f>H16-(H16*J16)</f>
        <v>700</v>
      </c>
      <c r="L16" s="19">
        <v>4</v>
      </c>
      <c r="M16" s="13">
        <f>K16*G16*L16</f>
        <v>2800</v>
      </c>
    </row>
    <row r="17" spans="1:13" ht="46.8" x14ac:dyDescent="0.3">
      <c r="A17" s="19" t="s">
        <v>98</v>
      </c>
      <c r="B17" s="20" t="s">
        <v>86</v>
      </c>
      <c r="C17" s="20" t="s">
        <v>91</v>
      </c>
      <c r="D17" s="20">
        <f t="shared" ref="D17:D19" si="0">G17*L17</f>
        <v>4</v>
      </c>
      <c r="E17" s="20"/>
      <c r="F17" s="20"/>
      <c r="G17" s="19">
        <v>1</v>
      </c>
      <c r="H17" s="13">
        <v>300</v>
      </c>
      <c r="I17" s="13">
        <f t="shared" ref="I17:I19" si="1">H17*G17*D17</f>
        <v>1200</v>
      </c>
      <c r="J17" s="21"/>
      <c r="K17" s="13">
        <f t="shared" ref="K17:K19" si="2">H17-(H17*J17)</f>
        <v>300</v>
      </c>
      <c r="L17" s="19">
        <v>4</v>
      </c>
      <c r="M17" s="13">
        <f t="shared" ref="M17:M19" si="3">K17*G17*L17</f>
        <v>1200</v>
      </c>
    </row>
    <row r="18" spans="1:13" ht="46.8" x14ac:dyDescent="0.3">
      <c r="A18" s="19" t="s">
        <v>96</v>
      </c>
      <c r="B18" s="20" t="s">
        <v>71</v>
      </c>
      <c r="C18" s="20" t="s">
        <v>91</v>
      </c>
      <c r="D18" s="20">
        <f t="shared" si="0"/>
        <v>4</v>
      </c>
      <c r="E18" s="20"/>
      <c r="F18" s="20"/>
      <c r="G18" s="19">
        <v>1</v>
      </c>
      <c r="H18" s="30">
        <v>900</v>
      </c>
      <c r="I18" s="13">
        <f t="shared" si="1"/>
        <v>3600</v>
      </c>
      <c r="J18" s="21"/>
      <c r="K18" s="13">
        <f t="shared" si="2"/>
        <v>900</v>
      </c>
      <c r="L18" s="19">
        <v>4</v>
      </c>
      <c r="M18" s="13">
        <f>K18*G18*L18</f>
        <v>3600</v>
      </c>
    </row>
    <row r="19" spans="1:13" ht="46.8" x14ac:dyDescent="0.3">
      <c r="A19" s="19" t="s">
        <v>96</v>
      </c>
      <c r="B19" s="20" t="s">
        <v>86</v>
      </c>
      <c r="C19" s="20" t="s">
        <v>91</v>
      </c>
      <c r="D19" s="20">
        <f t="shared" si="0"/>
        <v>4</v>
      </c>
      <c r="E19" s="20"/>
      <c r="F19" s="20"/>
      <c r="G19" s="19">
        <v>1</v>
      </c>
      <c r="H19" s="30">
        <v>400</v>
      </c>
      <c r="I19" s="13">
        <f t="shared" si="1"/>
        <v>1600</v>
      </c>
      <c r="J19" s="21"/>
      <c r="K19" s="13">
        <f t="shared" si="2"/>
        <v>400</v>
      </c>
      <c r="L19" s="19">
        <v>4</v>
      </c>
      <c r="M19" s="13">
        <f t="shared" si="3"/>
        <v>1600</v>
      </c>
    </row>
    <row r="20" spans="1:13" x14ac:dyDescent="0.3">
      <c r="A20" s="14"/>
      <c r="B20" s="14" t="s">
        <v>74</v>
      </c>
      <c r="C20" s="14"/>
      <c r="D20" s="14"/>
      <c r="E20" s="14"/>
      <c r="F20" s="14"/>
      <c r="G20" s="14"/>
      <c r="H20" s="24"/>
      <c r="I20" s="24"/>
      <c r="J20" s="14"/>
      <c r="K20" s="14"/>
      <c r="L20" s="14"/>
      <c r="M20" s="14"/>
    </row>
    <row r="21" spans="1:13" s="18" customFormat="1" ht="46.8" x14ac:dyDescent="0.3">
      <c r="A21" s="19" t="s">
        <v>97</v>
      </c>
      <c r="B21" s="34" t="s">
        <v>104</v>
      </c>
      <c r="C21" s="34" t="s">
        <v>91</v>
      </c>
      <c r="D21" s="44">
        <v>2</v>
      </c>
      <c r="E21" s="44"/>
      <c r="F21" s="44"/>
      <c r="G21" s="44">
        <v>0</v>
      </c>
      <c r="H21" s="28">
        <v>1750</v>
      </c>
      <c r="I21" s="13">
        <f>H21*D21</f>
        <v>3500</v>
      </c>
      <c r="J21" s="21"/>
      <c r="K21" s="13">
        <f>H21-(H21*J21)</f>
        <v>1750</v>
      </c>
      <c r="L21" s="19">
        <v>4</v>
      </c>
      <c r="M21" s="13">
        <f t="shared" ref="M21:M23" si="4">K21*D21</f>
        <v>3500</v>
      </c>
    </row>
    <row r="22" spans="1:13" s="18" customFormat="1" ht="46.8" x14ac:dyDescent="0.3">
      <c r="A22" s="19" t="s">
        <v>96</v>
      </c>
      <c r="B22" s="34" t="s">
        <v>104</v>
      </c>
      <c r="C22" s="34" t="s">
        <v>91</v>
      </c>
      <c r="D22" s="44">
        <v>2</v>
      </c>
      <c r="E22" s="44"/>
      <c r="F22" s="44"/>
      <c r="G22" s="44">
        <v>0</v>
      </c>
      <c r="H22" s="28">
        <v>1750</v>
      </c>
      <c r="I22" s="13">
        <f t="shared" ref="I22:I24" si="5">H22*D22</f>
        <v>3500</v>
      </c>
      <c r="J22" s="21"/>
      <c r="K22" s="13">
        <f t="shared" ref="K22:K23" si="6">H22-(H22*J22)</f>
        <v>1750</v>
      </c>
      <c r="L22" s="19">
        <v>4</v>
      </c>
      <c r="M22" s="13">
        <f t="shared" si="4"/>
        <v>3500</v>
      </c>
    </row>
    <row r="23" spans="1:13" s="18" customFormat="1" ht="46.8" x14ac:dyDescent="0.3">
      <c r="A23" s="44" t="s">
        <v>97</v>
      </c>
      <c r="B23" s="34" t="s">
        <v>95</v>
      </c>
      <c r="C23" s="34" t="s">
        <v>91</v>
      </c>
      <c r="D23" s="44">
        <v>1</v>
      </c>
      <c r="E23" s="44"/>
      <c r="F23" s="44"/>
      <c r="G23" s="44">
        <v>0</v>
      </c>
      <c r="H23" s="28">
        <v>1750</v>
      </c>
      <c r="I23" s="13">
        <f t="shared" si="5"/>
        <v>1750</v>
      </c>
      <c r="J23" s="21"/>
      <c r="K23" s="13">
        <f t="shared" si="6"/>
        <v>1750</v>
      </c>
      <c r="L23" s="19">
        <v>4</v>
      </c>
      <c r="M23" s="13">
        <f t="shared" si="4"/>
        <v>1750</v>
      </c>
    </row>
    <row r="24" spans="1:13" s="18" customFormat="1" ht="46.8" x14ac:dyDescent="0.3">
      <c r="A24" s="44" t="s">
        <v>96</v>
      </c>
      <c r="B24" s="34" t="s">
        <v>95</v>
      </c>
      <c r="C24" s="34" t="s">
        <v>91</v>
      </c>
      <c r="D24" s="44">
        <v>1</v>
      </c>
      <c r="E24" s="44"/>
      <c r="F24" s="44"/>
      <c r="G24" s="44">
        <v>0</v>
      </c>
      <c r="H24" s="28">
        <v>1750</v>
      </c>
      <c r="I24" s="13">
        <f t="shared" si="5"/>
        <v>1750</v>
      </c>
      <c r="J24" s="21"/>
      <c r="K24" s="13">
        <f>H24-(H24*J24)</f>
        <v>1750</v>
      </c>
      <c r="L24" s="19">
        <v>4</v>
      </c>
      <c r="M24" s="13">
        <f>K24*D24</f>
        <v>1750</v>
      </c>
    </row>
    <row r="25" spans="1:13" s="18" customFormat="1" x14ac:dyDescent="0.3">
      <c r="A25" s="14"/>
      <c r="B25" s="14" t="s">
        <v>75</v>
      </c>
      <c r="C25" s="14"/>
      <c r="D25" s="14"/>
      <c r="E25" s="14"/>
      <c r="F25" s="14"/>
      <c r="G25" s="14"/>
      <c r="H25" s="24"/>
      <c r="I25" s="24"/>
      <c r="J25" s="14"/>
      <c r="K25" s="14"/>
      <c r="L25" s="14"/>
      <c r="M25" s="14"/>
    </row>
    <row r="26" spans="1:13" s="18" customFormat="1" ht="46.8" x14ac:dyDescent="0.3">
      <c r="A26" s="19" t="s">
        <v>114</v>
      </c>
      <c r="B26" s="20" t="s">
        <v>76</v>
      </c>
      <c r="C26" s="20" t="s">
        <v>91</v>
      </c>
      <c r="D26" s="34">
        <v>4</v>
      </c>
      <c r="E26" s="34"/>
      <c r="F26" s="20"/>
      <c r="G26" s="19">
        <v>0</v>
      </c>
      <c r="H26" s="28">
        <v>370</v>
      </c>
      <c r="I26" s="13">
        <f>H26*D26</f>
        <v>1480</v>
      </c>
      <c r="J26" s="21"/>
      <c r="K26" s="13">
        <f t="shared" ref="K26" si="7">H26-(H26*J26)</f>
        <v>370</v>
      </c>
      <c r="L26" s="19">
        <v>4</v>
      </c>
      <c r="M26" s="13">
        <f>K26*D26</f>
        <v>1480</v>
      </c>
    </row>
    <row r="27" spans="1:13" s="18" customFormat="1" ht="65.25" customHeight="1" x14ac:dyDescent="0.3">
      <c r="A27" s="16" t="s">
        <v>77</v>
      </c>
      <c r="B27" s="14" t="s">
        <v>72</v>
      </c>
      <c r="C27" s="14" t="s">
        <v>87</v>
      </c>
      <c r="D27" s="14" t="s">
        <v>73</v>
      </c>
      <c r="E27" s="14" t="s">
        <v>94</v>
      </c>
      <c r="F27" s="14" t="s">
        <v>85</v>
      </c>
      <c r="G27" s="14" t="s">
        <v>82</v>
      </c>
      <c r="H27" s="14"/>
      <c r="I27" s="14" t="s">
        <v>92</v>
      </c>
      <c r="J27" s="14" t="s">
        <v>68</v>
      </c>
      <c r="K27" s="14" t="s">
        <v>81</v>
      </c>
      <c r="L27" s="14" t="s">
        <v>84</v>
      </c>
      <c r="M27" s="14"/>
    </row>
    <row r="28" spans="1:13" s="18" customFormat="1" ht="31.2" x14ac:dyDescent="0.3">
      <c r="A28" s="19" t="s">
        <v>78</v>
      </c>
      <c r="B28" s="20" t="s">
        <v>79</v>
      </c>
      <c r="C28" s="20" t="s">
        <v>88</v>
      </c>
      <c r="D28" s="20">
        <v>10</v>
      </c>
      <c r="E28" s="20"/>
      <c r="F28" s="20">
        <v>47</v>
      </c>
      <c r="G28" s="19">
        <v>8</v>
      </c>
      <c r="H28" s="28"/>
      <c r="I28" s="13">
        <f>G28*F28*D28</f>
        <v>3760</v>
      </c>
      <c r="J28" s="21"/>
      <c r="K28" s="13">
        <f>F28-(F28*J28)</f>
        <v>47</v>
      </c>
      <c r="L28" s="13"/>
      <c r="M28" s="13">
        <f>D28*K28*G28</f>
        <v>3760</v>
      </c>
    </row>
    <row r="29" spans="1:13" s="18" customFormat="1" ht="31.2" x14ac:dyDescent="0.3">
      <c r="A29" s="19" t="s">
        <v>78</v>
      </c>
      <c r="B29" s="20" t="s">
        <v>83</v>
      </c>
      <c r="C29" s="20" t="s">
        <v>88</v>
      </c>
      <c r="D29" s="20">
        <v>10</v>
      </c>
      <c r="E29" s="20"/>
      <c r="F29" s="20">
        <v>70</v>
      </c>
      <c r="G29" s="19">
        <v>8</v>
      </c>
      <c r="H29" s="28"/>
      <c r="I29" s="13">
        <f>G29*F29*D29</f>
        <v>5600</v>
      </c>
      <c r="J29" s="21"/>
      <c r="K29" s="13">
        <f>F29-(F29*J29)</f>
        <v>70</v>
      </c>
      <c r="L29" s="13"/>
      <c r="M29" s="13">
        <f>D29*K29*G29</f>
        <v>5600</v>
      </c>
    </row>
    <row r="30" spans="1:13" s="18" customFormat="1" ht="46.8" x14ac:dyDescent="0.3">
      <c r="A30" s="19" t="s">
        <v>78</v>
      </c>
      <c r="B30" s="20" t="s">
        <v>99</v>
      </c>
      <c r="C30" s="20"/>
      <c r="D30" s="20">
        <v>10</v>
      </c>
      <c r="E30" s="26">
        <f>180*D30</f>
        <v>1800</v>
      </c>
      <c r="F30" s="20">
        <v>0.7</v>
      </c>
      <c r="G30" s="19"/>
      <c r="H30" s="28"/>
      <c r="I30" s="13">
        <f>F30*E30</f>
        <v>1260</v>
      </c>
      <c r="J30" s="21"/>
      <c r="K30" s="13"/>
      <c r="L30" s="31">
        <f>F30-(F30*J30)</f>
        <v>0.7</v>
      </c>
      <c r="M30" s="13">
        <f>L30*E30</f>
        <v>1260</v>
      </c>
    </row>
    <row r="31" spans="1:13" s="18" customFormat="1" ht="36.6" customHeight="1" x14ac:dyDescent="0.3">
      <c r="A31" s="16" t="s">
        <v>90</v>
      </c>
      <c r="B31" s="14" t="s">
        <v>72</v>
      </c>
      <c r="C31" s="14" t="s">
        <v>87</v>
      </c>
      <c r="D31" s="14"/>
      <c r="E31" s="14"/>
      <c r="F31" s="14"/>
      <c r="G31" s="14"/>
      <c r="H31" s="14"/>
      <c r="I31" s="14" t="s">
        <v>92</v>
      </c>
      <c r="J31" s="14" t="s">
        <v>68</v>
      </c>
      <c r="K31" s="14"/>
      <c r="L31" s="14"/>
      <c r="M31" s="14"/>
    </row>
    <row r="32" spans="1:13" s="18" customFormat="1" ht="31.2" x14ac:dyDescent="0.3">
      <c r="A32" s="20" t="s">
        <v>64</v>
      </c>
      <c r="B32" s="20" t="s">
        <v>93</v>
      </c>
      <c r="C32" s="20"/>
      <c r="D32" s="20"/>
      <c r="E32" s="20"/>
      <c r="F32" s="20"/>
      <c r="G32" s="19"/>
      <c r="H32" s="29"/>
      <c r="I32" s="13">
        <v>5000</v>
      </c>
      <c r="J32" s="21"/>
      <c r="K32" s="25"/>
      <c r="L32" s="25"/>
      <c r="M32" s="13">
        <f>I32-(I32*J32)</f>
        <v>5000</v>
      </c>
    </row>
    <row r="35" spans="2:8" ht="15" thickBot="1" x14ac:dyDescent="0.35"/>
    <row r="36" spans="2:8" ht="15" thickBot="1" x14ac:dyDescent="0.35">
      <c r="B36" s="56" t="s">
        <v>105</v>
      </c>
      <c r="C36" s="57"/>
      <c r="D36" s="57"/>
      <c r="E36" s="58"/>
      <c r="F36" s="42"/>
      <c r="G36" s="35"/>
      <c r="H36" s="35"/>
    </row>
    <row r="37" spans="2:8" ht="15" thickBot="1" x14ac:dyDescent="0.35">
      <c r="B37" s="56" t="s">
        <v>106</v>
      </c>
      <c r="C37" s="57"/>
      <c r="D37" s="57"/>
      <c r="E37" s="58"/>
      <c r="F37" s="43"/>
      <c r="G37" s="35"/>
      <c r="H37" s="35"/>
    </row>
    <row r="38" spans="2:8" x14ac:dyDescent="0.3">
      <c r="B38" s="35"/>
      <c r="C38" s="35"/>
      <c r="D38" s="35"/>
      <c r="E38" s="35"/>
      <c r="F38" s="35"/>
      <c r="G38" s="35"/>
      <c r="H38" s="35"/>
    </row>
    <row r="39" spans="2:8" x14ac:dyDescent="0.3">
      <c r="B39" s="45" t="s">
        <v>107</v>
      </c>
      <c r="C39" s="45"/>
      <c r="D39" s="45"/>
      <c r="E39" s="45"/>
      <c r="F39" s="45"/>
      <c r="G39" s="45"/>
      <c r="H39" s="45"/>
    </row>
    <row r="40" spans="2:8" x14ac:dyDescent="0.3">
      <c r="B40" s="46" t="s">
        <v>108</v>
      </c>
      <c r="C40" s="46"/>
      <c r="D40" s="46"/>
      <c r="E40" s="46"/>
      <c r="F40" s="46"/>
      <c r="G40" s="46"/>
      <c r="H40" s="46"/>
    </row>
    <row r="41" spans="2:8" x14ac:dyDescent="0.3">
      <c r="B41" s="36"/>
      <c r="C41" s="36"/>
      <c r="D41" s="36"/>
      <c r="E41" s="36"/>
      <c r="F41" s="36"/>
      <c r="G41" s="36"/>
      <c r="H41" s="36"/>
    </row>
    <row r="42" spans="2:8" x14ac:dyDescent="0.3">
      <c r="B42" s="37"/>
      <c r="C42" s="36"/>
      <c r="D42" s="36"/>
      <c r="E42" s="36"/>
      <c r="F42" s="36"/>
      <c r="G42" s="36"/>
      <c r="H42" s="36"/>
    </row>
    <row r="43" spans="2:8" x14ac:dyDescent="0.3">
      <c r="B43" s="38" t="s">
        <v>109</v>
      </c>
      <c r="C43" s="39"/>
      <c r="D43" s="39"/>
      <c r="E43" s="39"/>
      <c r="F43" s="39"/>
      <c r="G43" s="39"/>
      <c r="H43" s="40" t="s">
        <v>110</v>
      </c>
    </row>
    <row r="44" spans="2:8" x14ac:dyDescent="0.3">
      <c r="B44" s="39"/>
      <c r="C44" s="39"/>
      <c r="D44" s="39"/>
      <c r="E44" s="39"/>
      <c r="F44" s="39"/>
      <c r="G44" s="39"/>
      <c r="H44" s="39"/>
    </row>
    <row r="45" spans="2:8" x14ac:dyDescent="0.3">
      <c r="B45" s="39" t="s">
        <v>111</v>
      </c>
      <c r="C45" s="39"/>
      <c r="D45" s="39"/>
      <c r="E45" s="39"/>
      <c r="F45" s="39"/>
      <c r="G45" s="39"/>
      <c r="H45" s="41" t="s">
        <v>112</v>
      </c>
    </row>
  </sheetData>
  <mergeCells count="8">
    <mergeCell ref="B39:H39"/>
    <mergeCell ref="B40:H40"/>
    <mergeCell ref="B1:H1"/>
    <mergeCell ref="B2:H2"/>
    <mergeCell ref="B3:H3"/>
    <mergeCell ref="B4:H4"/>
    <mergeCell ref="B36:E36"/>
    <mergeCell ref="B37:E37"/>
  </mergeCells>
  <pageMargins left="0.70866141732283472" right="0.70866141732283472" top="0.74803149606299213" bottom="0.74803149606299213" header="0.31496062992125984" footer="0.31496062992125984"/>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dbase ordini</vt:lpstr>
      <vt:lpstr>pivot</vt:lpstr>
      <vt:lpstr>Schema</vt:lpstr>
      <vt:lpstr>Schema!Area_stampa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2024-11-28T14:45:46Z</dcterms:modified>
</cp:coreProperties>
</file>